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Kasse\Lager 2020\"/>
    </mc:Choice>
  </mc:AlternateContent>
  <xr:revisionPtr revIDLastSave="0" documentId="13_ncr:1_{D5D67750-D499-4241-B3AC-3601D5A34002}" xr6:coauthVersionLast="46" xr6:coauthVersionMax="46" xr10:uidLastSave="{00000000-0000-0000-0000-000000000000}"/>
  <bookViews>
    <workbookView xWindow="-120" yWindow="-120" windowWidth="20730" windowHeight="11160" xr2:uid="{79826B73-CA46-41F7-965E-16A396F6B8E6}"/>
  </bookViews>
  <sheets>
    <sheet name="2020" sheetId="4" r:id="rId1"/>
    <sheet name="Irregularitäten 2020-2019" sheetId="3" r:id="rId2"/>
    <sheet name="2019" sheetId="1" r:id="rId3"/>
    <sheet name="Irregularitäten 2019-2018" sheetId="2" r:id="rId4"/>
    <sheet name="Im Vergleich" sheetId="5" r:id="rId5"/>
  </sheets>
  <calcPr calcId="191029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5" l="1"/>
  <c r="I14" i="5"/>
  <c r="I11" i="5"/>
  <c r="I12" i="5"/>
  <c r="G26" i="5"/>
  <c r="G27" i="5"/>
  <c r="E26" i="5"/>
  <c r="E27" i="5"/>
  <c r="E6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5" i="4"/>
  <c r="C53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9" i="4"/>
  <c r="C54" i="4"/>
  <c r="C56" i="4"/>
  <c r="E48" i="4"/>
  <c r="J48" i="4"/>
  <c r="O48" i="4"/>
  <c r="Q48" i="4"/>
  <c r="M45" i="4"/>
  <c r="L45" i="4"/>
  <c r="K45" i="4"/>
  <c r="H45" i="4"/>
  <c r="G45" i="4"/>
  <c r="F45" i="4"/>
  <c r="E24" i="4"/>
  <c r="J24" i="4"/>
  <c r="O24" i="4"/>
  <c r="Q24" i="4"/>
  <c r="M21" i="4"/>
  <c r="L21" i="4"/>
  <c r="K21" i="4"/>
  <c r="H21" i="4"/>
  <c r="G21" i="4"/>
  <c r="F21" i="4"/>
  <c r="C19" i="3"/>
  <c r="C25" i="3"/>
  <c r="C12" i="3"/>
  <c r="C28" i="3"/>
  <c r="I12" i="3"/>
  <c r="C15" i="2"/>
  <c r="C8" i="2"/>
  <c r="C18" i="2"/>
  <c r="I8" i="2"/>
  <c r="M21" i="1"/>
  <c r="L21" i="1"/>
  <c r="K21" i="1"/>
  <c r="H21" i="1"/>
  <c r="G21" i="1"/>
  <c r="F21" i="1"/>
  <c r="M45" i="1"/>
  <c r="L45" i="1"/>
  <c r="K45" i="1"/>
  <c r="H45" i="1"/>
  <c r="G45" i="1"/>
  <c r="F45" i="1"/>
  <c r="O48" i="1"/>
  <c r="J36" i="1"/>
  <c r="J48" i="1"/>
  <c r="E30" i="1"/>
  <c r="E31" i="1"/>
  <c r="E36" i="1"/>
  <c r="E38" i="1"/>
  <c r="E39" i="1"/>
  <c r="E48" i="1"/>
  <c r="Q48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9" i="1"/>
  <c r="H34" i="1"/>
  <c r="E10" i="1"/>
  <c r="E6" i="1"/>
  <c r="Q6" i="1"/>
  <c r="E14" i="1"/>
  <c r="Q14" i="1"/>
  <c r="E7" i="1"/>
  <c r="Q7" i="1"/>
  <c r="Q8" i="1"/>
  <c r="Q9" i="1"/>
  <c r="Q10" i="1"/>
  <c r="Q11" i="1"/>
  <c r="Q12" i="1"/>
  <c r="Q13" i="1"/>
  <c r="Q15" i="1"/>
  <c r="Q16" i="1"/>
  <c r="Q17" i="1"/>
  <c r="Q18" i="1"/>
  <c r="Q19" i="1"/>
  <c r="Q20" i="1"/>
  <c r="Q25" i="1"/>
  <c r="E24" i="1"/>
  <c r="J24" i="1"/>
  <c r="O24" i="1"/>
  <c r="Q24" i="1"/>
  <c r="C53" i="1"/>
  <c r="C54" i="1"/>
  <c r="C56" i="1"/>
</calcChain>
</file>

<file path=xl/sharedStrings.xml><?xml version="1.0" encoding="utf-8"?>
<sst xmlns="http://schemas.openxmlformats.org/spreadsheetml/2006/main" count="164" uniqueCount="64">
  <si>
    <t>Einnahmen 2019</t>
  </si>
  <si>
    <t>Kostenpunkte</t>
  </si>
  <si>
    <t>Barkasse 2019</t>
  </si>
  <si>
    <t>insgesamt</t>
  </si>
  <si>
    <t>Kinderbeiträge</t>
  </si>
  <si>
    <t>Leiterbeitrag</t>
  </si>
  <si>
    <t>Förderung</t>
  </si>
  <si>
    <t>Spenden</t>
  </si>
  <si>
    <t>Sonstige Erstattungen</t>
  </si>
  <si>
    <t>Ein-/ Auszahlungen</t>
  </si>
  <si>
    <t>Material</t>
  </si>
  <si>
    <t>Unterkunft</t>
  </si>
  <si>
    <t>Verpflegung</t>
  </si>
  <si>
    <t>Fahrtkosten</t>
  </si>
  <si>
    <t>Porto</t>
  </si>
  <si>
    <t xml:space="preserve">Werbekosten </t>
  </si>
  <si>
    <t>Telefonkosten</t>
  </si>
  <si>
    <t xml:space="preserve">Versicherungen </t>
  </si>
  <si>
    <t>Nebenkosten des Geldverkehrs</t>
  </si>
  <si>
    <t>Einnahmen 2018 in 2019</t>
  </si>
  <si>
    <t>Einnahmen 2019 in 2020</t>
  </si>
  <si>
    <t>Ausgaben 2019</t>
  </si>
  <si>
    <t>Ausgaben 2018 in 2019</t>
  </si>
  <si>
    <t>Ausgaben 2019 in 2020</t>
  </si>
  <si>
    <t>Ausgaben 2019 gesamt</t>
  </si>
  <si>
    <t>Einnahmen</t>
  </si>
  <si>
    <t>Ausgaben</t>
  </si>
  <si>
    <t>Saldo</t>
  </si>
  <si>
    <t>Hauptkonto</t>
  </si>
  <si>
    <t xml:space="preserve">davon in </t>
  </si>
  <si>
    <t>Materialkonto</t>
  </si>
  <si>
    <t>davon in</t>
  </si>
  <si>
    <t>Einnahmen  2019 insgesamt</t>
  </si>
  <si>
    <t>Einnahmen 2019 in 2018</t>
  </si>
  <si>
    <t>Leiterbeiträge (Strafen, Insel-WE)</t>
  </si>
  <si>
    <t>Kinderbeiträge 2019</t>
  </si>
  <si>
    <t>Erstattung Getränke 2018</t>
  </si>
  <si>
    <t>Ausgaben 2019 in 2018</t>
  </si>
  <si>
    <t>Einnahmen 2020 in 2019</t>
  </si>
  <si>
    <t xml:space="preserve">Leiterabrechnungen </t>
  </si>
  <si>
    <t>Kinderbeiträge 2020</t>
  </si>
  <si>
    <r>
      <t>(Spende 50</t>
    </r>
    <r>
      <rPr>
        <sz val="11"/>
        <color theme="1"/>
        <rFont val="Calibri"/>
        <family val="2"/>
      </rPr>
      <t>€ Baar)</t>
    </r>
  </si>
  <si>
    <t xml:space="preserve">Portokosten </t>
  </si>
  <si>
    <t>Erstattung Mats Kosten</t>
  </si>
  <si>
    <t>Erstattung Leonhards Kosten</t>
  </si>
  <si>
    <t>Verpflegung 1. SWE 2019</t>
  </si>
  <si>
    <t>Verpflegung 2. SWE 2019</t>
  </si>
  <si>
    <t>Ausgaben 2020 in 2019</t>
  </si>
  <si>
    <t>Fahrtkosten Busrechnung</t>
  </si>
  <si>
    <t>Verpflegung Hatke</t>
  </si>
  <si>
    <t>Jahresmitgliedschaften</t>
  </si>
  <si>
    <t>Mats Kosten</t>
  </si>
  <si>
    <t>Leonhard Kosten</t>
  </si>
  <si>
    <t>Teilnehmerkosten 2.SWE</t>
  </si>
  <si>
    <t>Teilnehmerkosten Insel</t>
  </si>
  <si>
    <t>Barkasse 2020</t>
  </si>
  <si>
    <t>Einnahmen 2020</t>
  </si>
  <si>
    <t>Ausgaben 2020</t>
  </si>
  <si>
    <t>Einnahmen  2020 insgesamt</t>
  </si>
  <si>
    <t>Ausgaben 2020 gesamt</t>
  </si>
  <si>
    <t>Einnahmen insgesamt</t>
  </si>
  <si>
    <t>Ausgaben insgesamt</t>
  </si>
  <si>
    <t>!hier sind immer Salden angegeben!</t>
  </si>
  <si>
    <t>(inkl. SWE, Insel-WE, Porto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</si>
</sst>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EA5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44" fontId="0" fillId="0" borderId="0" xfId="1" applyFont="1"/>
    <xf numFmtId="0" fontId="0" fillId="2" borderId="0" xfId="0" applyFill="1"/>
    <xf numFmtId="4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3" fillId="0" borderId="0" xfId="0" applyFont="1"/>
    <xf numFmtId="44" fontId="5" fillId="0" borderId="0" xfId="1" applyFont="1"/>
    <xf numFmtId="0" fontId="5" fillId="0" borderId="0" xfId="0" applyFont="1"/>
    <xf numFmtId="44" fontId="6" fillId="0" borderId="0" xfId="1" applyFont="1"/>
    <xf numFmtId="0" fontId="6" fillId="0" borderId="0" xfId="0" applyFont="1"/>
    <xf numFmtId="0" fontId="0" fillId="0" borderId="0" xfId="1" applyNumberFormat="1" applyFont="1"/>
    <xf numFmtId="44" fontId="0" fillId="0" borderId="0" xfId="1" applyFont="1" applyFill="1"/>
    <xf numFmtId="0" fontId="0" fillId="0" borderId="0" xfId="0" applyFill="1"/>
    <xf numFmtId="44" fontId="5" fillId="0" borderId="0" xfId="0" applyNumberFormat="1" applyFont="1"/>
    <xf numFmtId="44" fontId="0" fillId="13" borderId="0" xfId="0" applyNumberFormat="1" applyFill="1"/>
    <xf numFmtId="44" fontId="0" fillId="13" borderId="0" xfId="1" applyFont="1" applyFill="1"/>
    <xf numFmtId="0" fontId="0" fillId="13" borderId="0" xfId="0" applyFill="1"/>
    <xf numFmtId="44" fontId="0" fillId="0" borderId="1" xfId="1" applyFont="1" applyBorder="1"/>
    <xf numFmtId="44" fontId="0" fillId="0" borderId="1" xfId="0" applyNumberFormat="1" applyBorder="1"/>
    <xf numFmtId="0" fontId="0" fillId="12" borderId="2" xfId="0" applyFill="1" applyBorder="1"/>
    <xf numFmtId="0" fontId="0" fillId="0" borderId="1" xfId="0" applyBorder="1"/>
    <xf numFmtId="0" fontId="0" fillId="12" borderId="3" xfId="0" applyFill="1" applyBorder="1"/>
    <xf numFmtId="44" fontId="0" fillId="12" borderId="4" xfId="1" applyFont="1" applyFill="1" applyBorder="1"/>
    <xf numFmtId="44" fontId="0" fillId="0" borderId="0" xfId="1" applyFont="1" applyBorder="1"/>
    <xf numFmtId="44" fontId="0" fillId="12" borderId="5" xfId="1" applyFont="1" applyFill="1" applyBorder="1"/>
    <xf numFmtId="44" fontId="0" fillId="12" borderId="6" xfId="1" applyFont="1" applyFill="1" applyBorder="1"/>
    <xf numFmtId="44" fontId="0" fillId="0" borderId="7" xfId="1" applyFont="1" applyBorder="1"/>
    <xf numFmtId="44" fontId="0" fillId="12" borderId="8" xfId="1" applyFont="1" applyFill="1" applyBorder="1"/>
    <xf numFmtId="44" fontId="0" fillId="14" borderId="0" xfId="0" applyNumberFormat="1" applyFill="1"/>
    <xf numFmtId="44" fontId="0" fillId="14" borderId="0" xfId="1" applyFont="1" applyFill="1"/>
    <xf numFmtId="0" fontId="0" fillId="14" borderId="0" xfId="0" applyFill="1"/>
    <xf numFmtId="44" fontId="0" fillId="3" borderId="0" xfId="1" applyFont="1" applyFill="1"/>
    <xf numFmtId="44" fontId="0" fillId="2" borderId="0" xfId="1" applyFont="1" applyFill="1"/>
    <xf numFmtId="44" fontId="0" fillId="8" borderId="0" xfId="1" applyFont="1" applyFill="1"/>
    <xf numFmtId="44" fontId="0" fillId="10" borderId="0" xfId="1" applyFont="1" applyFill="1"/>
    <xf numFmtId="44" fontId="0" fillId="15" borderId="0" xfId="1" applyFont="1" applyFill="1"/>
    <xf numFmtId="0" fontId="0" fillId="15" borderId="0" xfId="0" applyFill="1"/>
    <xf numFmtId="44" fontId="7" fillId="0" borderId="0" xfId="0" applyNumberFormat="1" applyFont="1"/>
    <xf numFmtId="44" fontId="0" fillId="16" borderId="0" xfId="1" applyFont="1" applyFill="1"/>
    <xf numFmtId="0" fontId="0" fillId="16" borderId="0" xfId="0" applyFill="1"/>
    <xf numFmtId="44" fontId="0" fillId="17" borderId="0" xfId="1" applyFont="1" applyFill="1"/>
    <xf numFmtId="0" fontId="0" fillId="17" borderId="0" xfId="0" applyFill="1"/>
    <xf numFmtId="44" fontId="2" fillId="0" borderId="0" xfId="0" applyNumberFormat="1" applyFont="1"/>
    <xf numFmtId="44" fontId="7" fillId="0" borderId="0" xfId="1" applyFont="1"/>
    <xf numFmtId="44" fontId="2" fillId="0" borderId="0" xfId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0F43E-7C7B-4221-8AA4-60B7DB67FF27}">
  <dimension ref="A2:Q57"/>
  <sheetViews>
    <sheetView tabSelected="1" zoomScaleNormal="100" workbookViewId="0">
      <selection activeCell="E17" sqref="E17"/>
    </sheetView>
  </sheetViews>
  <sheetFormatPr baseColWidth="10" defaultRowHeight="15" x14ac:dyDescent="0.25"/>
  <cols>
    <col min="3" max="3" width="11.85546875" customWidth="1"/>
    <col min="5" max="5" width="12.42578125" customWidth="1"/>
    <col min="7" max="7" width="12.42578125" customWidth="1"/>
    <col min="17" max="17" width="12.42578125" customWidth="1"/>
  </cols>
  <sheetData>
    <row r="2" spans="1:17" x14ac:dyDescent="0.25">
      <c r="A2" t="s">
        <v>56</v>
      </c>
      <c r="E2" s="1"/>
      <c r="J2" s="1"/>
    </row>
    <row r="3" spans="1:17" x14ac:dyDescent="0.25">
      <c r="E3" s="1" t="s">
        <v>28</v>
      </c>
      <c r="J3" s="1" t="s">
        <v>30</v>
      </c>
      <c r="O3" t="s">
        <v>55</v>
      </c>
    </row>
    <row r="4" spans="1:17" x14ac:dyDescent="0.25">
      <c r="E4" s="18">
        <v>45032701</v>
      </c>
      <c r="F4" t="s">
        <v>29</v>
      </c>
      <c r="J4" s="18">
        <v>45032700</v>
      </c>
      <c r="K4" t="s">
        <v>29</v>
      </c>
    </row>
    <row r="5" spans="1:17" x14ac:dyDescent="0.25">
      <c r="A5" t="s">
        <v>1</v>
      </c>
      <c r="E5" s="1" t="s">
        <v>3</v>
      </c>
      <c r="F5" s="27">
        <v>2019</v>
      </c>
      <c r="G5" s="28">
        <v>2020</v>
      </c>
      <c r="H5" s="29">
        <v>2021</v>
      </c>
      <c r="I5" s="20"/>
      <c r="J5" s="1" t="s">
        <v>3</v>
      </c>
      <c r="K5" s="27">
        <v>2019</v>
      </c>
      <c r="L5" s="28">
        <v>2020</v>
      </c>
      <c r="M5" s="29">
        <v>2021</v>
      </c>
      <c r="O5" t="s">
        <v>3</v>
      </c>
      <c r="Q5" t="s">
        <v>3</v>
      </c>
    </row>
    <row r="6" spans="1:17" x14ac:dyDescent="0.25">
      <c r="B6" s="2" t="s">
        <v>4</v>
      </c>
      <c r="C6" s="2"/>
      <c r="E6" s="1">
        <f>4973.2</f>
        <v>4973.2</v>
      </c>
      <c r="F6" s="30">
        <v>1470.7</v>
      </c>
      <c r="G6" s="31">
        <v>3502.5</v>
      </c>
      <c r="H6" s="32">
        <v>0</v>
      </c>
      <c r="I6" s="19"/>
      <c r="J6" s="1">
        <v>100</v>
      </c>
      <c r="K6" s="30">
        <v>0</v>
      </c>
      <c r="L6" s="31">
        <v>100</v>
      </c>
      <c r="M6" s="32">
        <v>0</v>
      </c>
      <c r="O6" s="1">
        <v>0</v>
      </c>
      <c r="Q6" s="36">
        <f t="shared" ref="Q6:Q20" si="0">SUM(E6,J6,O6)</f>
        <v>5073.2</v>
      </c>
    </row>
    <row r="7" spans="1:17" x14ac:dyDescent="0.25">
      <c r="B7" s="4" t="s">
        <v>5</v>
      </c>
      <c r="C7" s="4"/>
      <c r="E7" s="1">
        <v>0</v>
      </c>
      <c r="F7" s="30">
        <v>0</v>
      </c>
      <c r="G7" s="31">
        <v>0</v>
      </c>
      <c r="H7" s="32">
        <v>0</v>
      </c>
      <c r="I7" s="19"/>
      <c r="J7" s="1">
        <v>0</v>
      </c>
      <c r="K7" s="30">
        <v>0</v>
      </c>
      <c r="L7" s="31">
        <v>0</v>
      </c>
      <c r="M7" s="32">
        <v>0</v>
      </c>
      <c r="O7" s="1">
        <v>0</v>
      </c>
      <c r="Q7" s="36">
        <f t="shared" si="0"/>
        <v>0</v>
      </c>
    </row>
    <row r="8" spans="1:17" x14ac:dyDescent="0.25">
      <c r="B8" s="5" t="s">
        <v>6</v>
      </c>
      <c r="C8" s="5"/>
      <c r="E8" s="1">
        <v>491.44</v>
      </c>
      <c r="F8" s="30">
        <v>0</v>
      </c>
      <c r="G8" s="31">
        <v>491.44</v>
      </c>
      <c r="H8" s="32">
        <v>0</v>
      </c>
      <c r="I8" s="19"/>
      <c r="J8" s="1">
        <v>0</v>
      </c>
      <c r="K8" s="30">
        <v>0</v>
      </c>
      <c r="L8" s="31">
        <v>0</v>
      </c>
      <c r="M8" s="32">
        <v>0</v>
      </c>
      <c r="O8" s="1">
        <v>0</v>
      </c>
      <c r="Q8" s="36">
        <f t="shared" si="0"/>
        <v>491.44</v>
      </c>
    </row>
    <row r="9" spans="1:17" x14ac:dyDescent="0.25">
      <c r="B9" s="6" t="s">
        <v>7</v>
      </c>
      <c r="C9" s="6"/>
      <c r="E9" s="1">
        <v>1100</v>
      </c>
      <c r="F9" s="30">
        <v>0</v>
      </c>
      <c r="G9" s="31">
        <v>1100</v>
      </c>
      <c r="H9" s="32">
        <v>0</v>
      </c>
      <c r="I9" s="19"/>
      <c r="J9" s="1">
        <v>210</v>
      </c>
      <c r="K9" s="30">
        <v>0</v>
      </c>
      <c r="L9" s="31">
        <v>210</v>
      </c>
      <c r="M9" s="32">
        <v>0</v>
      </c>
      <c r="O9" s="1">
        <v>0</v>
      </c>
      <c r="Q9" s="36">
        <f t="shared" si="0"/>
        <v>1310</v>
      </c>
    </row>
    <row r="10" spans="1:17" x14ac:dyDescent="0.25">
      <c r="B10" s="7" t="s">
        <v>8</v>
      </c>
      <c r="C10" s="7"/>
      <c r="E10" s="1">
        <v>0</v>
      </c>
      <c r="F10" s="30">
        <v>0</v>
      </c>
      <c r="G10" s="31">
        <v>0</v>
      </c>
      <c r="H10" s="32">
        <v>0</v>
      </c>
      <c r="I10" s="19"/>
      <c r="J10" s="1">
        <v>0</v>
      </c>
      <c r="K10" s="30">
        <v>0</v>
      </c>
      <c r="L10" s="31">
        <v>0</v>
      </c>
      <c r="M10" s="32">
        <v>0</v>
      </c>
      <c r="O10" s="1">
        <v>0</v>
      </c>
      <c r="Q10" s="36">
        <f t="shared" si="0"/>
        <v>0</v>
      </c>
    </row>
    <row r="11" spans="1:17" x14ac:dyDescent="0.25">
      <c r="B11" t="s">
        <v>9</v>
      </c>
      <c r="E11" s="1">
        <v>0</v>
      </c>
      <c r="F11" s="30">
        <v>0</v>
      </c>
      <c r="G11" s="31">
        <v>0</v>
      </c>
      <c r="H11" s="32">
        <v>0</v>
      </c>
      <c r="I11" s="19"/>
      <c r="J11" s="1">
        <v>300</v>
      </c>
      <c r="K11" s="30">
        <v>0</v>
      </c>
      <c r="L11" s="31">
        <v>300</v>
      </c>
      <c r="M11" s="32">
        <v>0</v>
      </c>
      <c r="O11" s="1">
        <v>0</v>
      </c>
      <c r="Q11" s="36">
        <f t="shared" si="0"/>
        <v>300</v>
      </c>
    </row>
    <row r="12" spans="1:17" x14ac:dyDescent="0.25">
      <c r="B12" s="8" t="s">
        <v>10</v>
      </c>
      <c r="C12" s="8"/>
      <c r="E12" s="1">
        <v>0</v>
      </c>
      <c r="F12" s="30">
        <v>0</v>
      </c>
      <c r="G12" s="31">
        <v>0</v>
      </c>
      <c r="H12" s="32">
        <v>0</v>
      </c>
      <c r="I12" s="19"/>
      <c r="J12" s="1">
        <v>17.5</v>
      </c>
      <c r="K12" s="30">
        <v>0</v>
      </c>
      <c r="L12" s="31">
        <v>17.5</v>
      </c>
      <c r="M12" s="32">
        <v>0</v>
      </c>
      <c r="O12" s="1">
        <v>0</v>
      </c>
      <c r="Q12" s="36">
        <f t="shared" si="0"/>
        <v>17.5</v>
      </c>
    </row>
    <row r="13" spans="1:17" x14ac:dyDescent="0.25">
      <c r="B13" s="9" t="s">
        <v>11</v>
      </c>
      <c r="C13" s="9"/>
      <c r="E13" s="1">
        <v>0</v>
      </c>
      <c r="F13" s="30">
        <v>0</v>
      </c>
      <c r="G13" s="31">
        <v>0</v>
      </c>
      <c r="H13" s="32">
        <v>0</v>
      </c>
      <c r="I13" s="19"/>
      <c r="J13" s="1">
        <v>0</v>
      </c>
      <c r="K13" s="30">
        <v>0</v>
      </c>
      <c r="L13" s="31">
        <v>0</v>
      </c>
      <c r="M13" s="32">
        <v>0</v>
      </c>
      <c r="O13" s="1">
        <v>0</v>
      </c>
      <c r="Q13" s="36">
        <f t="shared" si="0"/>
        <v>0</v>
      </c>
    </row>
    <row r="14" spans="1:17" x14ac:dyDescent="0.25">
      <c r="B14" s="9" t="s">
        <v>12</v>
      </c>
      <c r="C14" s="9"/>
      <c r="E14" s="1">
        <v>31.03</v>
      </c>
      <c r="F14" s="30">
        <v>0</v>
      </c>
      <c r="G14" s="31">
        <v>31.03</v>
      </c>
      <c r="H14" s="32">
        <v>0</v>
      </c>
      <c r="I14" s="19"/>
      <c r="J14" s="1">
        <v>0</v>
      </c>
      <c r="K14" s="30">
        <v>0</v>
      </c>
      <c r="L14" s="31">
        <v>0</v>
      </c>
      <c r="M14" s="32">
        <v>0</v>
      </c>
      <c r="O14" s="1">
        <v>0</v>
      </c>
      <c r="Q14" s="36">
        <f t="shared" si="0"/>
        <v>31.03</v>
      </c>
    </row>
    <row r="15" spans="1:17" x14ac:dyDescent="0.25">
      <c r="B15" s="10" t="s">
        <v>13</v>
      </c>
      <c r="C15" s="10"/>
      <c r="E15" s="1">
        <v>10</v>
      </c>
      <c r="F15" s="30">
        <v>0</v>
      </c>
      <c r="G15" s="31">
        <v>10</v>
      </c>
      <c r="H15" s="32">
        <v>0</v>
      </c>
      <c r="I15" s="19"/>
      <c r="J15" s="1">
        <v>0</v>
      </c>
      <c r="K15" s="30">
        <v>0</v>
      </c>
      <c r="L15" s="31">
        <v>0</v>
      </c>
      <c r="M15" s="32">
        <v>0</v>
      </c>
      <c r="O15" s="1">
        <v>0</v>
      </c>
      <c r="Q15" s="36">
        <f t="shared" si="0"/>
        <v>10</v>
      </c>
    </row>
    <row r="16" spans="1:17" x14ac:dyDescent="0.25">
      <c r="B16" s="11" t="s">
        <v>14</v>
      </c>
      <c r="C16" s="11"/>
      <c r="E16" s="1">
        <v>0</v>
      </c>
      <c r="F16" s="30">
        <v>0</v>
      </c>
      <c r="G16" s="31">
        <v>0</v>
      </c>
      <c r="H16" s="32">
        <v>0</v>
      </c>
      <c r="I16" s="19"/>
      <c r="J16" s="1">
        <v>0</v>
      </c>
      <c r="K16" s="30">
        <v>0</v>
      </c>
      <c r="L16" s="31">
        <v>0</v>
      </c>
      <c r="M16" s="32">
        <v>0</v>
      </c>
      <c r="O16" s="1">
        <v>0</v>
      </c>
      <c r="Q16" s="36">
        <f t="shared" si="0"/>
        <v>0</v>
      </c>
    </row>
    <row r="17" spans="1:17" x14ac:dyDescent="0.25">
      <c r="B17" s="11" t="s">
        <v>15</v>
      </c>
      <c r="C17" s="11"/>
      <c r="E17" s="1">
        <v>0</v>
      </c>
      <c r="F17" s="30">
        <v>0</v>
      </c>
      <c r="G17" s="31">
        <v>0</v>
      </c>
      <c r="H17" s="32">
        <v>0</v>
      </c>
      <c r="I17" s="19"/>
      <c r="J17" s="1">
        <v>0</v>
      </c>
      <c r="K17" s="30">
        <v>0</v>
      </c>
      <c r="L17" s="31">
        <v>0</v>
      </c>
      <c r="M17" s="32">
        <v>0</v>
      </c>
      <c r="O17" s="1">
        <v>0</v>
      </c>
      <c r="Q17" s="36">
        <f t="shared" si="0"/>
        <v>0</v>
      </c>
    </row>
    <row r="18" spans="1:17" x14ac:dyDescent="0.25">
      <c r="B18" s="11" t="s">
        <v>16</v>
      </c>
      <c r="C18" s="11"/>
      <c r="E18" s="1">
        <v>0</v>
      </c>
      <c r="F18" s="30">
        <v>0</v>
      </c>
      <c r="G18" s="31">
        <v>0</v>
      </c>
      <c r="H18" s="32">
        <v>0</v>
      </c>
      <c r="I18" s="19"/>
      <c r="J18" s="1">
        <v>0</v>
      </c>
      <c r="K18" s="30">
        <v>0</v>
      </c>
      <c r="L18" s="31">
        <v>0</v>
      </c>
      <c r="M18" s="32">
        <v>0</v>
      </c>
      <c r="O18" s="1">
        <v>0</v>
      </c>
      <c r="Q18" s="36">
        <f t="shared" si="0"/>
        <v>0</v>
      </c>
    </row>
    <row r="19" spans="1:17" x14ac:dyDescent="0.25">
      <c r="B19" s="12" t="s">
        <v>17</v>
      </c>
      <c r="C19" s="12"/>
      <c r="E19" s="1">
        <v>0</v>
      </c>
      <c r="F19" s="30">
        <v>0</v>
      </c>
      <c r="G19" s="31">
        <v>0</v>
      </c>
      <c r="H19" s="32">
        <v>0</v>
      </c>
      <c r="I19" s="19"/>
      <c r="J19" s="1">
        <v>0</v>
      </c>
      <c r="K19" s="30">
        <v>0</v>
      </c>
      <c r="L19" s="31">
        <v>0</v>
      </c>
      <c r="M19" s="32">
        <v>0</v>
      </c>
      <c r="O19" s="1">
        <v>0</v>
      </c>
      <c r="Q19" s="36">
        <f t="shared" si="0"/>
        <v>0</v>
      </c>
    </row>
    <row r="20" spans="1:17" x14ac:dyDescent="0.25">
      <c r="B20" t="s">
        <v>18</v>
      </c>
      <c r="E20" s="1">
        <v>0</v>
      </c>
      <c r="F20" s="33">
        <v>0</v>
      </c>
      <c r="G20" s="34">
        <v>0</v>
      </c>
      <c r="H20" s="35">
        <v>0</v>
      </c>
      <c r="I20" s="19"/>
      <c r="J20" s="1">
        <v>0</v>
      </c>
      <c r="K20" s="33">
        <v>0</v>
      </c>
      <c r="L20" s="34">
        <v>0</v>
      </c>
      <c r="M20" s="35">
        <v>0</v>
      </c>
      <c r="O20" s="1">
        <v>0</v>
      </c>
      <c r="Q20" s="36">
        <f t="shared" si="0"/>
        <v>0</v>
      </c>
    </row>
    <row r="21" spans="1:17" x14ac:dyDescent="0.25">
      <c r="E21" s="1"/>
      <c r="F21" s="19">
        <f>SUM(F6:F20)</f>
        <v>1470.7</v>
      </c>
      <c r="G21" s="1">
        <f>SUM(G6:G20)</f>
        <v>5134.97</v>
      </c>
      <c r="H21" s="19">
        <f>SUM(H6:H20)</f>
        <v>0</v>
      </c>
      <c r="I21" s="19"/>
      <c r="J21" s="1"/>
      <c r="K21" s="3">
        <f>SUM(K6:K20)</f>
        <v>0</v>
      </c>
      <c r="L21" s="3">
        <f>SUM(L6:L20)</f>
        <v>627.5</v>
      </c>
      <c r="M21" s="3">
        <f>SUM(M6:M20)</f>
        <v>0</v>
      </c>
      <c r="O21" s="1"/>
      <c r="Q21" s="3"/>
    </row>
    <row r="22" spans="1:17" x14ac:dyDescent="0.25">
      <c r="E22" s="1"/>
      <c r="F22" s="19"/>
      <c r="G22" s="1"/>
      <c r="H22" s="19"/>
      <c r="I22" s="19"/>
      <c r="J22" s="1"/>
      <c r="O22" s="1"/>
      <c r="Q22" s="3"/>
    </row>
    <row r="23" spans="1:17" x14ac:dyDescent="0.25">
      <c r="E23" s="1"/>
      <c r="F23" s="19"/>
      <c r="G23" s="1"/>
      <c r="H23" s="19"/>
      <c r="I23" s="19"/>
      <c r="J23" s="1"/>
      <c r="O23" s="1"/>
      <c r="Q23" s="3"/>
    </row>
    <row r="24" spans="1:17" x14ac:dyDescent="0.25">
      <c r="E24" s="37">
        <f>SUM(E6:E20)</f>
        <v>6605.6699999999992</v>
      </c>
      <c r="F24" s="38"/>
      <c r="G24" s="38"/>
      <c r="H24" s="38"/>
      <c r="I24" s="38"/>
      <c r="J24" s="37">
        <f>SUM(J6:J20)</f>
        <v>627.5</v>
      </c>
      <c r="K24" s="38"/>
      <c r="L24" s="38"/>
      <c r="M24" s="38"/>
      <c r="N24" s="38"/>
      <c r="O24" s="37">
        <f>SUM(O6:O20)</f>
        <v>0</v>
      </c>
      <c r="Q24" s="36">
        <f>SUM(E24,J24,O24)</f>
        <v>7233.1699999999992</v>
      </c>
    </row>
    <row r="25" spans="1:17" x14ac:dyDescent="0.25">
      <c r="E25" s="1"/>
      <c r="J25" s="1"/>
      <c r="N25" t="s">
        <v>58</v>
      </c>
      <c r="Q25" s="36">
        <f>SUM(Q6:Q20)</f>
        <v>7233.1699999999992</v>
      </c>
    </row>
    <row r="26" spans="1:17" x14ac:dyDescent="0.25">
      <c r="A26" t="s">
        <v>57</v>
      </c>
      <c r="E26" s="1"/>
      <c r="J26" s="1"/>
    </row>
    <row r="27" spans="1:17" x14ac:dyDescent="0.25">
      <c r="E27" s="1" t="s">
        <v>28</v>
      </c>
      <c r="J27" s="1" t="s">
        <v>30</v>
      </c>
      <c r="O27" t="s">
        <v>55</v>
      </c>
    </row>
    <row r="28" spans="1:17" x14ac:dyDescent="0.25">
      <c r="E28" s="18">
        <v>45032701</v>
      </c>
      <c r="F28" t="s">
        <v>29</v>
      </c>
      <c r="J28" s="18">
        <v>45032700</v>
      </c>
      <c r="K28" t="s">
        <v>31</v>
      </c>
    </row>
    <row r="29" spans="1:17" x14ac:dyDescent="0.25">
      <c r="A29" t="s">
        <v>1</v>
      </c>
      <c r="E29" s="1" t="s">
        <v>3</v>
      </c>
      <c r="F29" s="27">
        <v>2019</v>
      </c>
      <c r="G29" s="28">
        <v>2020</v>
      </c>
      <c r="H29" s="29">
        <v>2021</v>
      </c>
      <c r="J29" s="1" t="s">
        <v>3</v>
      </c>
      <c r="K29" s="27">
        <v>2019</v>
      </c>
      <c r="L29" s="28">
        <v>2020</v>
      </c>
      <c r="M29" s="29">
        <v>2021</v>
      </c>
      <c r="O29" t="s">
        <v>3</v>
      </c>
      <c r="Q29" t="s">
        <v>3</v>
      </c>
    </row>
    <row r="30" spans="1:17" x14ac:dyDescent="0.25">
      <c r="B30" s="2" t="s">
        <v>4</v>
      </c>
      <c r="C30" s="2"/>
      <c r="E30" s="1">
        <v>4923.2</v>
      </c>
      <c r="F30" s="30">
        <v>0</v>
      </c>
      <c r="G30" s="31">
        <v>4923.2</v>
      </c>
      <c r="H30" s="32">
        <v>0</v>
      </c>
      <c r="J30" s="1">
        <v>100</v>
      </c>
      <c r="K30" s="30">
        <v>0</v>
      </c>
      <c r="L30" s="31">
        <v>100</v>
      </c>
      <c r="M30" s="32">
        <v>0</v>
      </c>
      <c r="O30" s="1">
        <v>0</v>
      </c>
      <c r="Q30" s="22">
        <f t="shared" ref="Q30:Q44" si="1">SUM(E30,J30,O30)</f>
        <v>5023.2</v>
      </c>
    </row>
    <row r="31" spans="1:17" x14ac:dyDescent="0.25">
      <c r="B31" s="4" t="s">
        <v>5</v>
      </c>
      <c r="C31" s="4"/>
      <c r="E31" s="1">
        <v>0</v>
      </c>
      <c r="F31" s="30">
        <v>0</v>
      </c>
      <c r="G31" s="31">
        <v>0</v>
      </c>
      <c r="H31" s="32">
        <v>0</v>
      </c>
      <c r="J31" s="1">
        <v>0</v>
      </c>
      <c r="K31" s="30">
        <v>0</v>
      </c>
      <c r="L31" s="31">
        <v>0</v>
      </c>
      <c r="M31" s="32">
        <v>0</v>
      </c>
      <c r="O31" s="1">
        <v>0</v>
      </c>
      <c r="Q31" s="22">
        <f t="shared" si="1"/>
        <v>0</v>
      </c>
    </row>
    <row r="32" spans="1:17" x14ac:dyDescent="0.25">
      <c r="B32" s="5" t="s">
        <v>6</v>
      </c>
      <c r="C32" s="5"/>
      <c r="E32" s="1">
        <v>0</v>
      </c>
      <c r="F32" s="30">
        <v>0</v>
      </c>
      <c r="G32" s="31">
        <v>0</v>
      </c>
      <c r="H32" s="32">
        <v>0</v>
      </c>
      <c r="J32" s="1">
        <v>0</v>
      </c>
      <c r="K32" s="30">
        <v>0</v>
      </c>
      <c r="L32" s="31">
        <v>0</v>
      </c>
      <c r="M32" s="32">
        <v>0</v>
      </c>
      <c r="O32" s="1">
        <v>0</v>
      </c>
      <c r="Q32" s="22">
        <f t="shared" si="1"/>
        <v>0</v>
      </c>
    </row>
    <row r="33" spans="2:17" x14ac:dyDescent="0.25">
      <c r="B33" s="6" t="s">
        <v>7</v>
      </c>
      <c r="C33" s="6"/>
      <c r="E33" s="1">
        <v>0</v>
      </c>
      <c r="F33" s="30">
        <v>0</v>
      </c>
      <c r="G33" s="31">
        <v>0</v>
      </c>
      <c r="H33" s="32">
        <v>0</v>
      </c>
      <c r="J33" s="1">
        <v>0</v>
      </c>
      <c r="K33" s="30">
        <v>0</v>
      </c>
      <c r="L33" s="31">
        <v>0</v>
      </c>
      <c r="M33" s="32">
        <v>0</v>
      </c>
      <c r="O33" s="1">
        <v>0</v>
      </c>
      <c r="Q33" s="22">
        <f t="shared" si="1"/>
        <v>0</v>
      </c>
    </row>
    <row r="34" spans="2:17" x14ac:dyDescent="0.25">
      <c r="B34" s="7" t="s">
        <v>8</v>
      </c>
      <c r="C34" s="7"/>
      <c r="E34" s="1">
        <v>0</v>
      </c>
      <c r="F34" s="30">
        <v>0</v>
      </c>
      <c r="G34" s="31">
        <v>0</v>
      </c>
      <c r="H34" s="32">
        <v>0</v>
      </c>
      <c r="J34" s="1">
        <v>0</v>
      </c>
      <c r="K34" s="30">
        <v>0</v>
      </c>
      <c r="L34" s="31">
        <v>0</v>
      </c>
      <c r="M34" s="32">
        <v>0</v>
      </c>
      <c r="O34" s="1">
        <v>0</v>
      </c>
      <c r="Q34" s="22">
        <f t="shared" si="1"/>
        <v>0</v>
      </c>
    </row>
    <row r="35" spans="2:17" x14ac:dyDescent="0.25">
      <c r="B35" t="s">
        <v>9</v>
      </c>
      <c r="E35" s="1">
        <v>300</v>
      </c>
      <c r="F35" s="30">
        <v>0</v>
      </c>
      <c r="G35" s="31">
        <v>300</v>
      </c>
      <c r="H35" s="32">
        <v>0</v>
      </c>
      <c r="J35" s="1">
        <v>0</v>
      </c>
      <c r="K35" s="30">
        <v>0</v>
      </c>
      <c r="L35" s="31">
        <v>0</v>
      </c>
      <c r="M35" s="32">
        <v>0</v>
      </c>
      <c r="O35" s="1">
        <v>0</v>
      </c>
      <c r="Q35" s="22">
        <f t="shared" si="1"/>
        <v>300</v>
      </c>
    </row>
    <row r="36" spans="2:17" x14ac:dyDescent="0.25">
      <c r="B36" s="8" t="s">
        <v>10</v>
      </c>
      <c r="C36" s="8"/>
      <c r="E36" s="1">
        <v>358.42</v>
      </c>
      <c r="F36" s="30">
        <v>0</v>
      </c>
      <c r="G36" s="31">
        <v>358.42</v>
      </c>
      <c r="H36" s="32">
        <v>0</v>
      </c>
      <c r="J36" s="1">
        <v>404.57</v>
      </c>
      <c r="K36" s="30">
        <v>0</v>
      </c>
      <c r="L36" s="31">
        <v>404.57</v>
      </c>
      <c r="M36" s="32">
        <v>0</v>
      </c>
      <c r="O36" s="1">
        <v>0</v>
      </c>
      <c r="Q36" s="22">
        <f t="shared" si="1"/>
        <v>762.99</v>
      </c>
    </row>
    <row r="37" spans="2:17" x14ac:dyDescent="0.25">
      <c r="B37" s="9" t="s">
        <v>11</v>
      </c>
      <c r="C37" s="9"/>
      <c r="E37" s="1">
        <v>0</v>
      </c>
      <c r="F37" s="30">
        <v>0</v>
      </c>
      <c r="G37" s="31">
        <v>0</v>
      </c>
      <c r="H37" s="32">
        <v>0</v>
      </c>
      <c r="J37" s="1">
        <v>0</v>
      </c>
      <c r="K37" s="30">
        <v>0</v>
      </c>
      <c r="L37" s="31">
        <v>0</v>
      </c>
      <c r="M37" s="32">
        <v>0</v>
      </c>
      <c r="O37" s="1">
        <v>0</v>
      </c>
      <c r="Q37" s="22">
        <f t="shared" si="1"/>
        <v>0</v>
      </c>
    </row>
    <row r="38" spans="2:17" x14ac:dyDescent="0.25">
      <c r="B38" s="9" t="s">
        <v>12</v>
      </c>
      <c r="C38" s="9"/>
      <c r="E38" s="1">
        <v>256.95999999999998</v>
      </c>
      <c r="F38" s="30">
        <v>0</v>
      </c>
      <c r="G38" s="31">
        <v>256.95999999999998</v>
      </c>
      <c r="H38" s="32">
        <v>0</v>
      </c>
      <c r="J38" s="1">
        <v>0</v>
      </c>
      <c r="K38" s="30">
        <v>0</v>
      </c>
      <c r="L38" s="31">
        <v>0</v>
      </c>
      <c r="M38" s="32">
        <v>0</v>
      </c>
      <c r="O38" s="1">
        <v>0</v>
      </c>
      <c r="Q38" s="22">
        <f t="shared" si="1"/>
        <v>256.95999999999998</v>
      </c>
    </row>
    <row r="39" spans="2:17" x14ac:dyDescent="0.25">
      <c r="B39" s="10" t="s">
        <v>13</v>
      </c>
      <c r="C39" s="10"/>
      <c r="E39" s="1">
        <v>0</v>
      </c>
      <c r="F39" s="30">
        <v>0</v>
      </c>
      <c r="G39" s="31">
        <v>0</v>
      </c>
      <c r="H39" s="32">
        <v>0</v>
      </c>
      <c r="J39" s="1">
        <v>0</v>
      </c>
      <c r="K39" s="30">
        <v>0</v>
      </c>
      <c r="L39" s="31">
        <v>0</v>
      </c>
      <c r="M39" s="32">
        <v>0</v>
      </c>
      <c r="O39" s="1">
        <v>0</v>
      </c>
      <c r="Q39" s="22">
        <f t="shared" si="1"/>
        <v>0</v>
      </c>
    </row>
    <row r="40" spans="2:17" x14ac:dyDescent="0.25">
      <c r="B40" s="11" t="s">
        <v>14</v>
      </c>
      <c r="C40" s="11"/>
      <c r="E40" s="1">
        <v>5.7</v>
      </c>
      <c r="F40" s="30">
        <v>0</v>
      </c>
      <c r="G40" s="31">
        <v>5.7</v>
      </c>
      <c r="H40" s="32">
        <v>0</v>
      </c>
      <c r="J40" s="1">
        <v>0</v>
      </c>
      <c r="K40" s="30">
        <v>0</v>
      </c>
      <c r="L40" s="31">
        <v>0</v>
      </c>
      <c r="M40" s="32">
        <v>0</v>
      </c>
      <c r="O40" s="1">
        <v>0</v>
      </c>
      <c r="Q40" s="22">
        <f t="shared" si="1"/>
        <v>5.7</v>
      </c>
    </row>
    <row r="41" spans="2:17" x14ac:dyDescent="0.25">
      <c r="B41" s="11" t="s">
        <v>15</v>
      </c>
      <c r="C41" s="11"/>
      <c r="E41" s="1">
        <v>0</v>
      </c>
      <c r="F41" s="30">
        <v>0</v>
      </c>
      <c r="G41" s="31">
        <v>0</v>
      </c>
      <c r="H41" s="32">
        <v>0</v>
      </c>
      <c r="J41" s="1">
        <v>0</v>
      </c>
      <c r="K41" s="30">
        <v>0</v>
      </c>
      <c r="L41" s="31">
        <v>0</v>
      </c>
      <c r="M41" s="32">
        <v>0</v>
      </c>
      <c r="O41" s="1">
        <v>0</v>
      </c>
      <c r="Q41" s="22">
        <f t="shared" si="1"/>
        <v>0</v>
      </c>
    </row>
    <row r="42" spans="2:17" x14ac:dyDescent="0.25">
      <c r="B42" s="11" t="s">
        <v>16</v>
      </c>
      <c r="C42" s="11"/>
      <c r="E42" s="1">
        <v>15</v>
      </c>
      <c r="F42" s="30">
        <v>0</v>
      </c>
      <c r="G42" s="31">
        <v>15</v>
      </c>
      <c r="H42" s="32">
        <v>0</v>
      </c>
      <c r="J42" s="1">
        <v>0</v>
      </c>
      <c r="K42" s="30">
        <v>0</v>
      </c>
      <c r="L42" s="31">
        <v>0</v>
      </c>
      <c r="M42" s="32">
        <v>0</v>
      </c>
      <c r="O42" s="1">
        <v>0</v>
      </c>
      <c r="Q42" s="22">
        <f t="shared" si="1"/>
        <v>15</v>
      </c>
    </row>
    <row r="43" spans="2:17" x14ac:dyDescent="0.25">
      <c r="B43" s="12" t="s">
        <v>17</v>
      </c>
      <c r="C43" s="12"/>
      <c r="E43" s="1">
        <v>320</v>
      </c>
      <c r="F43" s="30">
        <v>0</v>
      </c>
      <c r="G43" s="31">
        <v>320</v>
      </c>
      <c r="H43" s="32">
        <v>0</v>
      </c>
      <c r="J43" s="1">
        <v>0</v>
      </c>
      <c r="K43" s="30">
        <v>0</v>
      </c>
      <c r="L43" s="31">
        <v>0</v>
      </c>
      <c r="M43" s="32">
        <v>0</v>
      </c>
      <c r="O43" s="1">
        <v>0</v>
      </c>
      <c r="Q43" s="22">
        <f t="shared" si="1"/>
        <v>320</v>
      </c>
    </row>
    <row r="44" spans="2:17" x14ac:dyDescent="0.25">
      <c r="B44" t="s">
        <v>18</v>
      </c>
      <c r="E44" s="1">
        <v>11.35</v>
      </c>
      <c r="F44" s="33">
        <v>0</v>
      </c>
      <c r="G44" s="34">
        <v>11.35</v>
      </c>
      <c r="H44" s="35">
        <v>0</v>
      </c>
      <c r="J44" s="1">
        <v>0</v>
      </c>
      <c r="K44" s="33">
        <v>0</v>
      </c>
      <c r="L44" s="34">
        <v>0</v>
      </c>
      <c r="M44" s="35">
        <v>0</v>
      </c>
      <c r="O44" s="1">
        <v>0</v>
      </c>
      <c r="Q44" s="22">
        <f t="shared" si="1"/>
        <v>11.35</v>
      </c>
    </row>
    <row r="45" spans="2:17" x14ac:dyDescent="0.25">
      <c r="E45" s="1"/>
      <c r="F45" s="25">
        <f>SUM(F30:F44)</f>
        <v>0</v>
      </c>
      <c r="G45" s="25">
        <f>SUM(G30:G44)</f>
        <v>6190.63</v>
      </c>
      <c r="H45" s="25">
        <f>SUM(H30:H44)</f>
        <v>0</v>
      </c>
      <c r="J45" s="1"/>
      <c r="K45" s="26">
        <f>SUM(K30:K44)</f>
        <v>0</v>
      </c>
      <c r="L45" s="26">
        <f>SUM(L30:L44)</f>
        <v>504.57</v>
      </c>
      <c r="M45" s="26">
        <f>SUM(M30:M44)</f>
        <v>0</v>
      </c>
      <c r="O45" s="1"/>
      <c r="Q45" s="3"/>
    </row>
    <row r="46" spans="2:17" x14ac:dyDescent="0.25">
      <c r="E46" s="1"/>
      <c r="F46" s="1"/>
      <c r="G46" s="1"/>
      <c r="H46" s="1"/>
      <c r="J46" s="1"/>
      <c r="O46" s="1"/>
      <c r="Q46" s="3"/>
    </row>
    <row r="47" spans="2:17" x14ac:dyDescent="0.25">
      <c r="E47" s="1"/>
      <c r="F47" s="1"/>
      <c r="G47" s="1"/>
      <c r="H47" s="1"/>
      <c r="J47" s="1"/>
      <c r="O47" s="1"/>
      <c r="Q47" s="3"/>
    </row>
    <row r="48" spans="2:17" x14ac:dyDescent="0.25">
      <c r="E48" s="23">
        <f>SUM(E30:E44)</f>
        <v>6190.63</v>
      </c>
      <c r="F48" s="24"/>
      <c r="G48" s="24"/>
      <c r="H48" s="24"/>
      <c r="I48" s="24"/>
      <c r="J48" s="23">
        <f>SUM(J30:J44)</f>
        <v>504.57</v>
      </c>
      <c r="K48" s="24"/>
      <c r="L48" s="24"/>
      <c r="M48" s="24"/>
      <c r="N48" s="24"/>
      <c r="O48" s="23">
        <f>SUM(O30:O44)</f>
        <v>0</v>
      </c>
      <c r="Q48" s="22">
        <f>SUM(E48,J48,O48)</f>
        <v>6695.2</v>
      </c>
    </row>
    <row r="49" spans="2:17" x14ac:dyDescent="0.25">
      <c r="E49" s="1"/>
      <c r="J49" s="1"/>
      <c r="N49" t="s">
        <v>59</v>
      </c>
      <c r="Q49" s="22">
        <f>SUM(Q30:Q44)</f>
        <v>6695.2</v>
      </c>
    </row>
    <row r="50" spans="2:17" x14ac:dyDescent="0.25">
      <c r="E50" s="1"/>
      <c r="J50" s="1"/>
    </row>
    <row r="51" spans="2:17" x14ac:dyDescent="0.25">
      <c r="E51" s="1"/>
      <c r="J51" s="1"/>
    </row>
    <row r="52" spans="2:17" x14ac:dyDescent="0.25">
      <c r="B52" s="13"/>
      <c r="E52" s="1"/>
      <c r="J52" s="1"/>
    </row>
    <row r="53" spans="2:17" x14ac:dyDescent="0.25">
      <c r="C53" s="14">
        <f>Q25</f>
        <v>7233.1699999999992</v>
      </c>
      <c r="D53" s="15" t="s">
        <v>25</v>
      </c>
      <c r="E53" s="1"/>
      <c r="J53" s="1"/>
    </row>
    <row r="54" spans="2:17" x14ac:dyDescent="0.25">
      <c r="C54" s="16">
        <f>-Q49</f>
        <v>-6695.2</v>
      </c>
      <c r="D54" s="17" t="s">
        <v>26</v>
      </c>
      <c r="E54" s="1"/>
      <c r="J54" s="1"/>
    </row>
    <row r="55" spans="2:17" x14ac:dyDescent="0.25">
      <c r="C55" s="13"/>
      <c r="D55" s="13"/>
      <c r="E55" s="1"/>
      <c r="J55" s="1"/>
    </row>
    <row r="56" spans="2:17" x14ac:dyDescent="0.25">
      <c r="B56" s="13" t="s">
        <v>27</v>
      </c>
      <c r="C56" s="21">
        <f>SUM(C53+C54)</f>
        <v>537.96999999999935</v>
      </c>
      <c r="D56" s="13"/>
      <c r="E56" s="1"/>
      <c r="J56" s="1"/>
    </row>
    <row r="57" spans="2:17" x14ac:dyDescent="0.25">
      <c r="E57" s="1"/>
      <c r="J57" s="1"/>
    </row>
  </sheetData>
  <pageMargins left="0.7" right="0.7" top="0.78740157499999996" bottom="0.78740157499999996" header="0.3" footer="0.3"/>
  <ignoredErrors>
    <ignoredError sqref="F21:H21 K21:M21 F45:H45 K45:M4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DD3BB-CF01-42B5-B48D-C0D725BA659C}">
  <dimension ref="B4:M28"/>
  <sheetViews>
    <sheetView topLeftCell="A7" workbookViewId="0">
      <selection activeCell="C8" sqref="C8"/>
    </sheetView>
  </sheetViews>
  <sheetFormatPr baseColWidth="10" defaultRowHeight="15" x14ac:dyDescent="0.25"/>
  <sheetData>
    <row r="4" spans="2:13" x14ac:dyDescent="0.25">
      <c r="B4" s="13" t="s">
        <v>20</v>
      </c>
      <c r="H4" s="13" t="s">
        <v>38</v>
      </c>
    </row>
    <row r="5" spans="2:13" x14ac:dyDescent="0.25">
      <c r="C5" s="39">
        <v>325.73</v>
      </c>
      <c r="D5" s="4" t="s">
        <v>39</v>
      </c>
      <c r="E5" s="4"/>
      <c r="F5" s="4"/>
      <c r="I5" s="40">
        <v>1470.7</v>
      </c>
      <c r="J5" s="40" t="s">
        <v>40</v>
      </c>
      <c r="K5" s="2"/>
      <c r="L5" s="2"/>
      <c r="M5" t="s">
        <v>41</v>
      </c>
    </row>
    <row r="6" spans="2:13" x14ac:dyDescent="0.25">
      <c r="C6" s="46">
        <v>0.95</v>
      </c>
      <c r="D6" s="47" t="s">
        <v>42</v>
      </c>
      <c r="E6" s="47"/>
      <c r="F6" s="47"/>
    </row>
    <row r="7" spans="2:13" x14ac:dyDescent="0.25">
      <c r="C7" s="1">
        <v>2174.64</v>
      </c>
      <c r="D7" t="s">
        <v>43</v>
      </c>
    </row>
    <row r="8" spans="2:13" x14ac:dyDescent="0.25">
      <c r="C8" s="1">
        <v>255</v>
      </c>
      <c r="D8" t="s">
        <v>44</v>
      </c>
    </row>
    <row r="9" spans="2:13" x14ac:dyDescent="0.25">
      <c r="C9" s="41">
        <v>301.20999999999998</v>
      </c>
      <c r="D9" s="9" t="s">
        <v>45</v>
      </c>
      <c r="E9" s="9"/>
      <c r="F9" s="9"/>
    </row>
    <row r="10" spans="2:13" x14ac:dyDescent="0.25">
      <c r="C10" s="41">
        <v>292.17</v>
      </c>
      <c r="D10" s="9" t="s">
        <v>46</v>
      </c>
      <c r="E10" s="9"/>
      <c r="F10" s="9"/>
    </row>
    <row r="11" spans="2:13" x14ac:dyDescent="0.25">
      <c r="C11" s="1"/>
    </row>
    <row r="12" spans="2:13" x14ac:dyDescent="0.25">
      <c r="C12" s="1">
        <f>SUM(C5:C10)</f>
        <v>3349.7</v>
      </c>
      <c r="I12" s="3">
        <f>I5</f>
        <v>1470.7</v>
      </c>
    </row>
    <row r="13" spans="2:13" x14ac:dyDescent="0.25">
      <c r="C13" s="1"/>
    </row>
    <row r="14" spans="2:13" x14ac:dyDescent="0.25">
      <c r="C14" s="1"/>
    </row>
    <row r="15" spans="2:13" x14ac:dyDescent="0.25">
      <c r="B15" s="13" t="s">
        <v>23</v>
      </c>
      <c r="H15" s="13" t="s">
        <v>47</v>
      </c>
    </row>
    <row r="16" spans="2:13" x14ac:dyDescent="0.25">
      <c r="C16" s="48">
        <v>1800</v>
      </c>
      <c r="D16" s="49" t="s">
        <v>48</v>
      </c>
      <c r="E16" s="49"/>
      <c r="F16" s="49"/>
      <c r="I16" s="1">
        <v>0</v>
      </c>
    </row>
    <row r="17" spans="2:9" x14ac:dyDescent="0.25">
      <c r="C17" s="41">
        <v>857.16</v>
      </c>
      <c r="D17" s="9" t="s">
        <v>49</v>
      </c>
      <c r="E17" s="9"/>
      <c r="F17" s="9"/>
    </row>
    <row r="18" spans="2:9" x14ac:dyDescent="0.25">
      <c r="C18" s="40">
        <v>860</v>
      </c>
      <c r="D18" s="2" t="s">
        <v>50</v>
      </c>
      <c r="E18" s="2"/>
      <c r="F18" s="2"/>
    </row>
    <row r="19" spans="2:9" x14ac:dyDescent="0.25">
      <c r="C19" s="1">
        <f>740.62+497.76+936.26</f>
        <v>2174.6400000000003</v>
      </c>
      <c r="D19" t="s">
        <v>51</v>
      </c>
    </row>
    <row r="20" spans="2:9" x14ac:dyDescent="0.25">
      <c r="C20" s="1">
        <v>255</v>
      </c>
      <c r="D20" t="s">
        <v>52</v>
      </c>
    </row>
    <row r="21" spans="2:9" x14ac:dyDescent="0.25">
      <c r="C21" s="39">
        <v>945</v>
      </c>
      <c r="D21" s="4" t="s">
        <v>53</v>
      </c>
      <c r="E21" s="4"/>
      <c r="F21" s="4"/>
    </row>
    <row r="22" spans="2:9" x14ac:dyDescent="0.25">
      <c r="C22" s="39">
        <v>418</v>
      </c>
      <c r="D22" s="4" t="s">
        <v>54</v>
      </c>
      <c r="E22" s="4"/>
      <c r="F22" s="4"/>
    </row>
    <row r="23" spans="2:9" x14ac:dyDescent="0.25">
      <c r="C23" s="43">
        <v>7.79</v>
      </c>
      <c r="D23" s="44" t="s">
        <v>10</v>
      </c>
      <c r="E23" s="44"/>
      <c r="F23" s="44"/>
    </row>
    <row r="25" spans="2:9" x14ac:dyDescent="0.25">
      <c r="C25" s="3">
        <f>SUM(C16:C23)</f>
        <v>7317.59</v>
      </c>
      <c r="I25" s="1">
        <v>0</v>
      </c>
    </row>
    <row r="28" spans="2:9" x14ac:dyDescent="0.25">
      <c r="B28" s="13" t="s">
        <v>27</v>
      </c>
      <c r="C28" s="50">
        <f>SUM(C12,-C25)</f>
        <v>-3967.8900000000003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2F6E3-1FE3-41C4-B665-EEE6C20ABB40}">
  <dimension ref="A2:Q57"/>
  <sheetViews>
    <sheetView topLeftCell="A25" workbookViewId="0">
      <selection activeCell="E8" sqref="E8"/>
    </sheetView>
  </sheetViews>
  <sheetFormatPr baseColWidth="10" defaultRowHeight="15" x14ac:dyDescent="0.25"/>
  <cols>
    <col min="3" max="3" width="11.7109375" customWidth="1"/>
    <col min="5" max="5" width="12.140625" customWidth="1"/>
    <col min="6" max="6" width="11.5703125" bestFit="1" customWidth="1"/>
    <col min="7" max="7" width="12" bestFit="1" customWidth="1"/>
    <col min="17" max="17" width="12.140625" customWidth="1"/>
  </cols>
  <sheetData>
    <row r="2" spans="1:17" x14ac:dyDescent="0.25">
      <c r="A2" t="s">
        <v>0</v>
      </c>
      <c r="E2" s="1"/>
      <c r="J2" s="1"/>
    </row>
    <row r="3" spans="1:17" x14ac:dyDescent="0.25">
      <c r="E3" s="1" t="s">
        <v>28</v>
      </c>
      <c r="J3" s="1" t="s">
        <v>30</v>
      </c>
      <c r="O3" t="s">
        <v>2</v>
      </c>
    </row>
    <row r="4" spans="1:17" x14ac:dyDescent="0.25">
      <c r="E4" s="18">
        <v>45032701</v>
      </c>
      <c r="F4" t="s">
        <v>29</v>
      </c>
      <c r="J4" s="18">
        <v>45032700</v>
      </c>
      <c r="K4" t="s">
        <v>29</v>
      </c>
    </row>
    <row r="5" spans="1:17" x14ac:dyDescent="0.25">
      <c r="A5" t="s">
        <v>1</v>
      </c>
      <c r="E5" s="1" t="s">
        <v>3</v>
      </c>
      <c r="F5" s="27">
        <v>2018</v>
      </c>
      <c r="G5" s="28">
        <v>2019</v>
      </c>
      <c r="H5" s="29">
        <v>2020</v>
      </c>
      <c r="I5" s="20"/>
      <c r="J5" s="1" t="s">
        <v>3</v>
      </c>
      <c r="K5" s="27">
        <v>2018</v>
      </c>
      <c r="L5" s="28">
        <v>2019</v>
      </c>
      <c r="M5" s="29">
        <v>2020</v>
      </c>
      <c r="O5" t="s">
        <v>3</v>
      </c>
      <c r="Q5" t="s">
        <v>3</v>
      </c>
    </row>
    <row r="6" spans="1:17" x14ac:dyDescent="0.25">
      <c r="B6" s="2" t="s">
        <v>4</v>
      </c>
      <c r="C6" s="2"/>
      <c r="E6" s="1">
        <f>21313.6+1529.45</f>
        <v>22843.05</v>
      </c>
      <c r="F6" s="30">
        <v>1529.45</v>
      </c>
      <c r="G6" s="31">
        <v>21313.599999999999</v>
      </c>
      <c r="H6" s="32">
        <v>0</v>
      </c>
      <c r="I6" s="19"/>
      <c r="J6" s="1">
        <v>0</v>
      </c>
      <c r="K6" s="30">
        <v>0</v>
      </c>
      <c r="L6" s="31">
        <v>0</v>
      </c>
      <c r="M6" s="32">
        <v>0</v>
      </c>
      <c r="O6" s="1">
        <v>0</v>
      </c>
      <c r="Q6" s="36">
        <f t="shared" ref="Q6:Q20" si="0">SUM(E6,J6,O6)</f>
        <v>22843.05</v>
      </c>
    </row>
    <row r="7" spans="1:17" x14ac:dyDescent="0.25">
      <c r="B7" s="4" t="s">
        <v>5</v>
      </c>
      <c r="C7" s="4"/>
      <c r="E7" s="1">
        <f>2932.91+325.73</f>
        <v>3258.64</v>
      </c>
      <c r="F7" s="30">
        <v>0</v>
      </c>
      <c r="G7" s="31">
        <v>2932.91</v>
      </c>
      <c r="H7" s="32">
        <v>325.73</v>
      </c>
      <c r="I7" s="19"/>
      <c r="J7" s="1">
        <v>0</v>
      </c>
      <c r="K7" s="30">
        <v>0</v>
      </c>
      <c r="L7" s="31">
        <v>0</v>
      </c>
      <c r="M7" s="32">
        <v>0</v>
      </c>
      <c r="O7" s="1">
        <v>0</v>
      </c>
      <c r="Q7" s="36">
        <f t="shared" si="0"/>
        <v>3258.64</v>
      </c>
    </row>
    <row r="8" spans="1:17" x14ac:dyDescent="0.25">
      <c r="B8" s="5" t="s">
        <v>6</v>
      </c>
      <c r="C8" s="5"/>
      <c r="E8" s="1">
        <v>11479.5</v>
      </c>
      <c r="F8" s="30">
        <v>0</v>
      </c>
      <c r="G8" s="31">
        <v>11479.5</v>
      </c>
      <c r="H8" s="32">
        <v>0</v>
      </c>
      <c r="I8" s="19"/>
      <c r="J8" s="1">
        <v>0</v>
      </c>
      <c r="K8" s="30">
        <v>0</v>
      </c>
      <c r="L8" s="31">
        <v>0</v>
      </c>
      <c r="M8" s="32">
        <v>0</v>
      </c>
      <c r="O8" s="1">
        <v>0</v>
      </c>
      <c r="Q8" s="36">
        <f t="shared" si="0"/>
        <v>11479.5</v>
      </c>
    </row>
    <row r="9" spans="1:17" x14ac:dyDescent="0.25">
      <c r="B9" s="6" t="s">
        <v>7</v>
      </c>
      <c r="C9" s="6"/>
      <c r="E9" s="1">
        <v>1500</v>
      </c>
      <c r="F9" s="30">
        <v>0</v>
      </c>
      <c r="G9" s="31">
        <v>1500</v>
      </c>
      <c r="H9" s="32">
        <v>0</v>
      </c>
      <c r="I9" s="19"/>
      <c r="J9" s="1">
        <v>0</v>
      </c>
      <c r="K9" s="30">
        <v>0</v>
      </c>
      <c r="L9" s="31">
        <v>0</v>
      </c>
      <c r="M9" s="32">
        <v>0</v>
      </c>
      <c r="O9" s="1">
        <v>0</v>
      </c>
      <c r="Q9" s="36">
        <f t="shared" si="0"/>
        <v>1500</v>
      </c>
    </row>
    <row r="10" spans="1:17" x14ac:dyDescent="0.25">
      <c r="B10" s="7" t="s">
        <v>8</v>
      </c>
      <c r="C10" s="7"/>
      <c r="E10" s="1">
        <f>447.75+2429.64</f>
        <v>2877.39</v>
      </c>
      <c r="F10" s="30">
        <v>0</v>
      </c>
      <c r="G10" s="31">
        <v>447.75</v>
      </c>
      <c r="H10" s="32">
        <v>2429.64</v>
      </c>
      <c r="I10" s="19"/>
      <c r="J10" s="1">
        <v>0</v>
      </c>
      <c r="K10" s="30">
        <v>0</v>
      </c>
      <c r="L10" s="31">
        <v>0</v>
      </c>
      <c r="M10" s="32">
        <v>0</v>
      </c>
      <c r="O10" s="1">
        <v>0</v>
      </c>
      <c r="Q10" s="36">
        <f t="shared" si="0"/>
        <v>2877.39</v>
      </c>
    </row>
    <row r="11" spans="1:17" x14ac:dyDescent="0.25">
      <c r="B11" t="s">
        <v>9</v>
      </c>
      <c r="E11" s="1">
        <v>1654.62</v>
      </c>
      <c r="F11" s="30">
        <v>0</v>
      </c>
      <c r="G11" s="31">
        <v>1654.62</v>
      </c>
      <c r="H11" s="32">
        <v>0</v>
      </c>
      <c r="I11" s="19"/>
      <c r="J11" s="1">
        <v>3170</v>
      </c>
      <c r="K11" s="30">
        <v>0</v>
      </c>
      <c r="L11" s="31">
        <v>3170</v>
      </c>
      <c r="M11" s="32">
        <v>0</v>
      </c>
      <c r="O11" s="1">
        <v>0</v>
      </c>
      <c r="Q11" s="36">
        <f t="shared" si="0"/>
        <v>4824.62</v>
      </c>
    </row>
    <row r="12" spans="1:17" x14ac:dyDescent="0.25">
      <c r="B12" s="8" t="s">
        <v>10</v>
      </c>
      <c r="C12" s="8"/>
      <c r="E12" s="1">
        <v>130</v>
      </c>
      <c r="F12" s="30">
        <v>0</v>
      </c>
      <c r="G12" s="31">
        <v>130</v>
      </c>
      <c r="H12" s="32">
        <v>0</v>
      </c>
      <c r="I12" s="19"/>
      <c r="J12" s="1">
        <v>0</v>
      </c>
      <c r="K12" s="30">
        <v>0</v>
      </c>
      <c r="L12" s="31">
        <v>0</v>
      </c>
      <c r="M12" s="32">
        <v>0</v>
      </c>
      <c r="O12" s="1">
        <v>0</v>
      </c>
      <c r="Q12" s="36">
        <f t="shared" si="0"/>
        <v>130</v>
      </c>
    </row>
    <row r="13" spans="1:17" x14ac:dyDescent="0.25">
      <c r="B13" s="9" t="s">
        <v>11</v>
      </c>
      <c r="C13" s="9"/>
      <c r="E13" s="1">
        <v>0</v>
      </c>
      <c r="F13" s="30">
        <v>0</v>
      </c>
      <c r="G13" s="31">
        <v>0</v>
      </c>
      <c r="H13" s="32">
        <v>0</v>
      </c>
      <c r="I13" s="19"/>
      <c r="J13" s="1">
        <v>0</v>
      </c>
      <c r="K13" s="30">
        <v>0</v>
      </c>
      <c r="L13" s="31">
        <v>0</v>
      </c>
      <c r="M13" s="32">
        <v>0</v>
      </c>
      <c r="O13" s="1">
        <v>0</v>
      </c>
      <c r="Q13" s="36">
        <f t="shared" si="0"/>
        <v>0</v>
      </c>
    </row>
    <row r="14" spans="1:17" x14ac:dyDescent="0.25">
      <c r="B14" s="9" t="s">
        <v>12</v>
      </c>
      <c r="C14" s="9"/>
      <c r="E14" s="1">
        <f>591.7+593.38</f>
        <v>1185.08</v>
      </c>
      <c r="F14" s="30">
        <v>0</v>
      </c>
      <c r="G14" s="31">
        <v>591.70000000000005</v>
      </c>
      <c r="H14" s="32">
        <v>593.38</v>
      </c>
      <c r="I14" s="19"/>
      <c r="J14" s="1">
        <v>0</v>
      </c>
      <c r="K14" s="30">
        <v>0</v>
      </c>
      <c r="L14" s="31">
        <v>0</v>
      </c>
      <c r="M14" s="32">
        <v>0</v>
      </c>
      <c r="O14" s="1">
        <v>345.15</v>
      </c>
      <c r="Q14" s="36">
        <f t="shared" si="0"/>
        <v>1530.23</v>
      </c>
    </row>
    <row r="15" spans="1:17" x14ac:dyDescent="0.25">
      <c r="B15" s="10" t="s">
        <v>13</v>
      </c>
      <c r="C15" s="10"/>
      <c r="E15" s="1">
        <v>0</v>
      </c>
      <c r="F15" s="30">
        <v>0</v>
      </c>
      <c r="G15" s="31">
        <v>0</v>
      </c>
      <c r="H15" s="32">
        <v>0</v>
      </c>
      <c r="I15" s="19"/>
      <c r="J15" s="1">
        <v>0</v>
      </c>
      <c r="K15" s="30">
        <v>0</v>
      </c>
      <c r="L15" s="31">
        <v>0</v>
      </c>
      <c r="M15" s="32">
        <v>0</v>
      </c>
      <c r="O15" s="1">
        <v>0</v>
      </c>
      <c r="Q15" s="36">
        <f t="shared" si="0"/>
        <v>0</v>
      </c>
    </row>
    <row r="16" spans="1:17" x14ac:dyDescent="0.25">
      <c r="B16" s="11" t="s">
        <v>14</v>
      </c>
      <c r="C16" s="11"/>
      <c r="E16" s="1">
        <v>0.95</v>
      </c>
      <c r="F16" s="30">
        <v>0</v>
      </c>
      <c r="G16" s="31">
        <v>0</v>
      </c>
      <c r="H16" s="32">
        <v>0.95</v>
      </c>
      <c r="I16" s="19"/>
      <c r="J16" s="1">
        <v>0</v>
      </c>
      <c r="K16" s="30">
        <v>0</v>
      </c>
      <c r="L16" s="31">
        <v>0</v>
      </c>
      <c r="M16" s="32">
        <v>0</v>
      </c>
      <c r="O16" s="1">
        <v>0</v>
      </c>
      <c r="Q16" s="36">
        <f t="shared" si="0"/>
        <v>0.95</v>
      </c>
    </row>
    <row r="17" spans="1:17" x14ac:dyDescent="0.25">
      <c r="B17" s="11" t="s">
        <v>15</v>
      </c>
      <c r="C17" s="11"/>
      <c r="E17" s="1">
        <v>0</v>
      </c>
      <c r="F17" s="30">
        <v>0</v>
      </c>
      <c r="G17" s="31">
        <v>0</v>
      </c>
      <c r="H17" s="32">
        <v>0</v>
      </c>
      <c r="I17" s="19"/>
      <c r="J17" s="1">
        <v>0</v>
      </c>
      <c r="K17" s="30">
        <v>0</v>
      </c>
      <c r="L17" s="31">
        <v>0</v>
      </c>
      <c r="M17" s="32">
        <v>0</v>
      </c>
      <c r="O17" s="1">
        <v>0</v>
      </c>
      <c r="Q17" s="36">
        <f t="shared" si="0"/>
        <v>0</v>
      </c>
    </row>
    <row r="18" spans="1:17" x14ac:dyDescent="0.25">
      <c r="B18" s="11" t="s">
        <v>16</v>
      </c>
      <c r="C18" s="11"/>
      <c r="E18" s="1">
        <v>0</v>
      </c>
      <c r="F18" s="30">
        <v>0</v>
      </c>
      <c r="G18" s="31">
        <v>0</v>
      </c>
      <c r="H18" s="32">
        <v>0</v>
      </c>
      <c r="I18" s="19"/>
      <c r="J18" s="1">
        <v>0</v>
      </c>
      <c r="K18" s="30">
        <v>0</v>
      </c>
      <c r="L18" s="31">
        <v>0</v>
      </c>
      <c r="M18" s="32">
        <v>0</v>
      </c>
      <c r="O18" s="1">
        <v>0</v>
      </c>
      <c r="Q18" s="36">
        <f t="shared" si="0"/>
        <v>0</v>
      </c>
    </row>
    <row r="19" spans="1:17" x14ac:dyDescent="0.25">
      <c r="B19" s="12" t="s">
        <v>17</v>
      </c>
      <c r="C19" s="12"/>
      <c r="E19" s="1">
        <v>0</v>
      </c>
      <c r="F19" s="30">
        <v>0</v>
      </c>
      <c r="G19" s="31">
        <v>0</v>
      </c>
      <c r="H19" s="32">
        <v>0</v>
      </c>
      <c r="I19" s="19"/>
      <c r="J19" s="1">
        <v>0</v>
      </c>
      <c r="K19" s="30">
        <v>0</v>
      </c>
      <c r="L19" s="31">
        <v>0</v>
      </c>
      <c r="M19" s="32">
        <v>0</v>
      </c>
      <c r="O19" s="1">
        <v>0</v>
      </c>
      <c r="Q19" s="36">
        <f t="shared" si="0"/>
        <v>0</v>
      </c>
    </row>
    <row r="20" spans="1:17" x14ac:dyDescent="0.25">
      <c r="B20" t="s">
        <v>18</v>
      </c>
      <c r="E20" s="1">
        <v>0</v>
      </c>
      <c r="F20" s="33">
        <v>0</v>
      </c>
      <c r="G20" s="34">
        <v>0</v>
      </c>
      <c r="H20" s="35">
        <v>0</v>
      </c>
      <c r="I20" s="19"/>
      <c r="J20" s="1">
        <v>0</v>
      </c>
      <c r="K20" s="33">
        <v>0</v>
      </c>
      <c r="L20" s="34">
        <v>0</v>
      </c>
      <c r="M20" s="35">
        <v>0</v>
      </c>
      <c r="O20" s="1">
        <v>0</v>
      </c>
      <c r="Q20" s="36">
        <f t="shared" si="0"/>
        <v>0</v>
      </c>
    </row>
    <row r="21" spans="1:17" x14ac:dyDescent="0.25">
      <c r="E21" s="1"/>
      <c r="F21" s="19">
        <f>SUM(F6:F20)</f>
        <v>1529.45</v>
      </c>
      <c r="G21" s="1">
        <f>SUM(G6:G20)</f>
        <v>40050.079999999994</v>
      </c>
      <c r="H21" s="19">
        <f>SUM(H6:H20)</f>
        <v>3349.7</v>
      </c>
      <c r="I21" s="19"/>
      <c r="J21" s="1"/>
      <c r="K21" s="3">
        <f>SUM(K6:K20)</f>
        <v>0</v>
      </c>
      <c r="L21" s="3">
        <f>SUM(L6:L20)</f>
        <v>3170</v>
      </c>
      <c r="M21" s="3">
        <f>SUM(M6:M20)</f>
        <v>0</v>
      </c>
      <c r="O21" s="1"/>
      <c r="Q21" s="3"/>
    </row>
    <row r="22" spans="1:17" x14ac:dyDescent="0.25">
      <c r="E22" s="1"/>
      <c r="F22" s="19"/>
      <c r="G22" s="1"/>
      <c r="H22" s="19"/>
      <c r="I22" s="19"/>
      <c r="J22" s="1"/>
      <c r="O22" s="1"/>
      <c r="Q22" s="3"/>
    </row>
    <row r="23" spans="1:17" x14ac:dyDescent="0.25">
      <c r="E23" s="1"/>
      <c r="F23" s="19"/>
      <c r="G23" s="1"/>
      <c r="H23" s="19"/>
      <c r="I23" s="19"/>
      <c r="J23" s="1"/>
      <c r="O23" s="1"/>
      <c r="Q23" s="3"/>
    </row>
    <row r="24" spans="1:17" x14ac:dyDescent="0.25">
      <c r="E24" s="37">
        <f>SUM(E6:E20)</f>
        <v>44929.23</v>
      </c>
      <c r="F24" s="38"/>
      <c r="G24" s="38"/>
      <c r="H24" s="38"/>
      <c r="I24" s="38"/>
      <c r="J24" s="37">
        <f>SUM(J6:J20)</f>
        <v>3170</v>
      </c>
      <c r="K24" s="38"/>
      <c r="L24" s="38"/>
      <c r="M24" s="38"/>
      <c r="N24" s="38"/>
      <c r="O24" s="37">
        <f>SUM(O6:O20)</f>
        <v>345.15</v>
      </c>
      <c r="Q24" s="36">
        <f>SUM(E24,J24,O24)</f>
        <v>48444.380000000005</v>
      </c>
    </row>
    <row r="25" spans="1:17" x14ac:dyDescent="0.25">
      <c r="E25" s="1"/>
      <c r="J25" s="1"/>
      <c r="N25" t="s">
        <v>32</v>
      </c>
      <c r="Q25" s="36">
        <f>SUM(Q6:Q20)</f>
        <v>48444.380000000005</v>
      </c>
    </row>
    <row r="26" spans="1:17" x14ac:dyDescent="0.25">
      <c r="A26" t="s">
        <v>21</v>
      </c>
      <c r="E26" s="1"/>
      <c r="J26" s="1"/>
    </row>
    <row r="27" spans="1:17" x14ac:dyDescent="0.25">
      <c r="E27" s="1" t="s">
        <v>28</v>
      </c>
      <c r="J27" s="1" t="s">
        <v>30</v>
      </c>
      <c r="O27" t="s">
        <v>2</v>
      </c>
    </row>
    <row r="28" spans="1:17" x14ac:dyDescent="0.25">
      <c r="E28" s="18">
        <v>45032701</v>
      </c>
      <c r="F28" t="s">
        <v>29</v>
      </c>
      <c r="J28" s="18">
        <v>45032700</v>
      </c>
      <c r="K28" t="s">
        <v>31</v>
      </c>
    </row>
    <row r="29" spans="1:17" x14ac:dyDescent="0.25">
      <c r="A29" t="s">
        <v>1</v>
      </c>
      <c r="E29" s="1" t="s">
        <v>3</v>
      </c>
      <c r="F29" s="27">
        <v>2018</v>
      </c>
      <c r="G29" s="28">
        <v>2019</v>
      </c>
      <c r="H29" s="29">
        <v>2020</v>
      </c>
      <c r="J29" s="1" t="s">
        <v>3</v>
      </c>
      <c r="K29" s="27">
        <v>2018</v>
      </c>
      <c r="L29" s="28">
        <v>2019</v>
      </c>
      <c r="M29" s="29">
        <v>2020</v>
      </c>
      <c r="O29" t="s">
        <v>3</v>
      </c>
      <c r="Q29" t="s">
        <v>3</v>
      </c>
    </row>
    <row r="30" spans="1:17" x14ac:dyDescent="0.25">
      <c r="B30" s="2" t="s">
        <v>4</v>
      </c>
      <c r="C30" s="2"/>
      <c r="E30" s="1">
        <f>340+860</f>
        <v>1200</v>
      </c>
      <c r="F30" s="30">
        <v>0</v>
      </c>
      <c r="G30" s="31">
        <v>340</v>
      </c>
      <c r="H30" s="32">
        <v>860</v>
      </c>
      <c r="J30" s="1">
        <v>0</v>
      </c>
      <c r="K30" s="30">
        <v>0</v>
      </c>
      <c r="L30" s="31">
        <v>0</v>
      </c>
      <c r="M30" s="32">
        <v>0</v>
      </c>
      <c r="O30" s="1">
        <v>0</v>
      </c>
      <c r="Q30" s="22">
        <f t="shared" ref="Q30:Q44" si="1">SUM(E30,J30,O30)</f>
        <v>1200</v>
      </c>
    </row>
    <row r="31" spans="1:17" x14ac:dyDescent="0.25">
      <c r="B31" s="4" t="s">
        <v>5</v>
      </c>
      <c r="C31" s="4"/>
      <c r="E31" s="1">
        <f>147.17+1363</f>
        <v>1510.17</v>
      </c>
      <c r="F31" s="30">
        <v>0</v>
      </c>
      <c r="G31" s="31">
        <v>147.16999999999999</v>
      </c>
      <c r="H31" s="32">
        <v>1363</v>
      </c>
      <c r="J31" s="1">
        <v>0</v>
      </c>
      <c r="K31" s="30">
        <v>0</v>
      </c>
      <c r="L31" s="31">
        <v>0</v>
      </c>
      <c r="M31" s="32">
        <v>0</v>
      </c>
      <c r="O31" s="1">
        <v>0</v>
      </c>
      <c r="Q31" s="22">
        <f t="shared" si="1"/>
        <v>1510.17</v>
      </c>
    </row>
    <row r="32" spans="1:17" x14ac:dyDescent="0.25">
      <c r="B32" s="5" t="s">
        <v>6</v>
      </c>
      <c r="C32" s="5"/>
      <c r="E32" s="1">
        <v>0</v>
      </c>
      <c r="F32" s="30">
        <v>0</v>
      </c>
      <c r="G32" s="31">
        <v>0</v>
      </c>
      <c r="H32" s="32">
        <v>0</v>
      </c>
      <c r="J32" s="1">
        <v>0</v>
      </c>
      <c r="K32" s="30">
        <v>0</v>
      </c>
      <c r="L32" s="31">
        <v>0</v>
      </c>
      <c r="M32" s="32">
        <v>0</v>
      </c>
      <c r="O32" s="1">
        <v>0</v>
      </c>
      <c r="Q32" s="22">
        <f t="shared" si="1"/>
        <v>0</v>
      </c>
    </row>
    <row r="33" spans="2:17" x14ac:dyDescent="0.25">
      <c r="B33" s="6" t="s">
        <v>7</v>
      </c>
      <c r="C33" s="6"/>
      <c r="E33" s="1">
        <v>0</v>
      </c>
      <c r="F33" s="30">
        <v>0</v>
      </c>
      <c r="G33" s="31">
        <v>0</v>
      </c>
      <c r="H33" s="32">
        <v>0</v>
      </c>
      <c r="J33" s="1">
        <v>0</v>
      </c>
      <c r="K33" s="30">
        <v>0</v>
      </c>
      <c r="L33" s="31">
        <v>0</v>
      </c>
      <c r="M33" s="32">
        <v>0</v>
      </c>
      <c r="O33" s="1">
        <v>0</v>
      </c>
      <c r="Q33" s="22">
        <f t="shared" si="1"/>
        <v>0</v>
      </c>
    </row>
    <row r="34" spans="2:17" x14ac:dyDescent="0.25">
      <c r="B34" s="7" t="s">
        <v>8</v>
      </c>
      <c r="C34" s="7"/>
      <c r="E34" s="1">
        <v>2429.64</v>
      </c>
      <c r="F34" s="30">
        <v>0</v>
      </c>
      <c r="G34" s="31">
        <v>0</v>
      </c>
      <c r="H34" s="32">
        <f>2174.64+255</f>
        <v>2429.64</v>
      </c>
      <c r="J34" s="1">
        <v>0</v>
      </c>
      <c r="K34" s="30">
        <v>0</v>
      </c>
      <c r="L34" s="31">
        <v>0</v>
      </c>
      <c r="M34" s="32">
        <v>0</v>
      </c>
      <c r="O34" s="1">
        <v>259.62</v>
      </c>
      <c r="Q34" s="22">
        <f t="shared" si="1"/>
        <v>2689.2599999999998</v>
      </c>
    </row>
    <row r="35" spans="2:17" x14ac:dyDescent="0.25">
      <c r="B35" t="s">
        <v>9</v>
      </c>
      <c r="E35" s="1">
        <v>3170</v>
      </c>
      <c r="F35" s="30">
        <v>0</v>
      </c>
      <c r="G35" s="31">
        <v>3170</v>
      </c>
      <c r="H35" s="32">
        <v>0</v>
      </c>
      <c r="J35" s="1">
        <v>1654.62</v>
      </c>
      <c r="K35" s="30">
        <v>0</v>
      </c>
      <c r="L35" s="31">
        <v>1654.62</v>
      </c>
      <c r="M35" s="32">
        <v>0</v>
      </c>
      <c r="O35" s="1">
        <v>0</v>
      </c>
      <c r="Q35" s="22">
        <f t="shared" si="1"/>
        <v>4824.62</v>
      </c>
    </row>
    <row r="36" spans="2:17" x14ac:dyDescent="0.25">
      <c r="B36" s="8" t="s">
        <v>10</v>
      </c>
      <c r="C36" s="8"/>
      <c r="E36" s="1">
        <f>1961.66</f>
        <v>1961.66</v>
      </c>
      <c r="F36" s="30">
        <v>0</v>
      </c>
      <c r="G36" s="31">
        <v>1961.66</v>
      </c>
      <c r="H36" s="32">
        <v>0</v>
      </c>
      <c r="J36" s="1">
        <f>1285.51+7.79</f>
        <v>1293.3</v>
      </c>
      <c r="K36" s="30">
        <v>0</v>
      </c>
      <c r="L36" s="31">
        <v>1285.51</v>
      </c>
      <c r="M36" s="32">
        <v>7.79</v>
      </c>
      <c r="O36" s="1">
        <v>0</v>
      </c>
      <c r="Q36" s="22">
        <f t="shared" si="1"/>
        <v>3254.96</v>
      </c>
    </row>
    <row r="37" spans="2:17" x14ac:dyDescent="0.25">
      <c r="B37" s="9" t="s">
        <v>11</v>
      </c>
      <c r="C37" s="9"/>
      <c r="E37" s="1">
        <v>14119</v>
      </c>
      <c r="F37" s="30">
        <v>0</v>
      </c>
      <c r="G37" s="31">
        <v>14119</v>
      </c>
      <c r="H37" s="32">
        <v>0</v>
      </c>
      <c r="J37" s="1">
        <v>0</v>
      </c>
      <c r="K37" s="30">
        <v>0</v>
      </c>
      <c r="L37" s="31">
        <v>0</v>
      </c>
      <c r="M37" s="32">
        <v>0</v>
      </c>
      <c r="O37" s="1">
        <v>0</v>
      </c>
      <c r="Q37" s="22">
        <f t="shared" si="1"/>
        <v>14119</v>
      </c>
    </row>
    <row r="38" spans="2:17" x14ac:dyDescent="0.25">
      <c r="B38" s="9" t="s">
        <v>12</v>
      </c>
      <c r="C38" s="9"/>
      <c r="E38" s="1">
        <f>9266.1+857.16</f>
        <v>10123.26</v>
      </c>
      <c r="F38" s="30">
        <v>0</v>
      </c>
      <c r="G38" s="31">
        <v>9266.1</v>
      </c>
      <c r="H38" s="32">
        <v>857.16</v>
      </c>
      <c r="J38" s="1">
        <v>70.72</v>
      </c>
      <c r="K38" s="30">
        <v>0</v>
      </c>
      <c r="L38" s="31">
        <v>70.72</v>
      </c>
      <c r="M38" s="32">
        <v>0</v>
      </c>
      <c r="O38" s="1">
        <v>120</v>
      </c>
      <c r="Q38" s="22">
        <f t="shared" si="1"/>
        <v>10313.98</v>
      </c>
    </row>
    <row r="39" spans="2:17" x14ac:dyDescent="0.25">
      <c r="B39" s="10" t="s">
        <v>13</v>
      </c>
      <c r="C39" s="10"/>
      <c r="E39" s="1">
        <f>6617.42+1800</f>
        <v>8417.42</v>
      </c>
      <c r="F39" s="30">
        <v>0</v>
      </c>
      <c r="G39" s="31">
        <v>6617.42</v>
      </c>
      <c r="H39" s="32">
        <v>1800</v>
      </c>
      <c r="J39" s="1">
        <v>96</v>
      </c>
      <c r="K39" s="30">
        <v>0</v>
      </c>
      <c r="L39" s="31">
        <v>96</v>
      </c>
      <c r="M39" s="32">
        <v>0</v>
      </c>
      <c r="O39" s="1">
        <v>357.81</v>
      </c>
      <c r="Q39" s="22">
        <f t="shared" si="1"/>
        <v>8871.23</v>
      </c>
    </row>
    <row r="40" spans="2:17" x14ac:dyDescent="0.25">
      <c r="B40" s="11" t="s">
        <v>14</v>
      </c>
      <c r="C40" s="11"/>
      <c r="E40" s="1">
        <v>21.78</v>
      </c>
      <c r="F40" s="30">
        <v>0</v>
      </c>
      <c r="G40" s="31">
        <v>21.78</v>
      </c>
      <c r="H40" s="32">
        <v>0</v>
      </c>
      <c r="J40" s="1">
        <v>0</v>
      </c>
      <c r="K40" s="30">
        <v>0</v>
      </c>
      <c r="L40" s="31">
        <v>0</v>
      </c>
      <c r="M40" s="32">
        <v>0</v>
      </c>
      <c r="O40" s="1">
        <v>0</v>
      </c>
      <c r="Q40" s="22">
        <f t="shared" si="1"/>
        <v>21.78</v>
      </c>
    </row>
    <row r="41" spans="2:17" x14ac:dyDescent="0.25">
      <c r="B41" s="11" t="s">
        <v>15</v>
      </c>
      <c r="C41" s="11"/>
      <c r="E41" s="1">
        <v>430.64</v>
      </c>
      <c r="F41" s="30">
        <v>0</v>
      </c>
      <c r="G41" s="31">
        <v>430.64</v>
      </c>
      <c r="H41" s="32">
        <v>0</v>
      </c>
      <c r="J41" s="1">
        <v>0</v>
      </c>
      <c r="K41" s="30">
        <v>0</v>
      </c>
      <c r="L41" s="31">
        <v>0</v>
      </c>
      <c r="M41" s="32">
        <v>0</v>
      </c>
      <c r="O41" s="1">
        <v>0</v>
      </c>
      <c r="Q41" s="22">
        <f t="shared" si="1"/>
        <v>430.64</v>
      </c>
    </row>
    <row r="42" spans="2:17" x14ac:dyDescent="0.25">
      <c r="B42" s="11" t="s">
        <v>16</v>
      </c>
      <c r="C42" s="11"/>
      <c r="E42" s="1">
        <v>15</v>
      </c>
      <c r="F42" s="30">
        <v>0</v>
      </c>
      <c r="G42" s="31">
        <v>15</v>
      </c>
      <c r="H42" s="32">
        <v>0</v>
      </c>
      <c r="J42" s="1">
        <v>0</v>
      </c>
      <c r="K42" s="30">
        <v>0</v>
      </c>
      <c r="L42" s="31">
        <v>0</v>
      </c>
      <c r="M42" s="32">
        <v>0</v>
      </c>
      <c r="O42" s="1">
        <v>0</v>
      </c>
      <c r="Q42" s="22">
        <f t="shared" si="1"/>
        <v>15</v>
      </c>
    </row>
    <row r="43" spans="2:17" x14ac:dyDescent="0.25">
      <c r="B43" s="12" t="s">
        <v>17</v>
      </c>
      <c r="C43" s="12"/>
      <c r="E43" s="1">
        <v>375.03</v>
      </c>
      <c r="F43" s="30">
        <v>0</v>
      </c>
      <c r="G43" s="31">
        <v>375.03</v>
      </c>
      <c r="H43" s="32">
        <v>0</v>
      </c>
      <c r="J43" s="1">
        <v>0</v>
      </c>
      <c r="K43" s="30">
        <v>0</v>
      </c>
      <c r="L43" s="31">
        <v>0</v>
      </c>
      <c r="M43" s="32">
        <v>0</v>
      </c>
      <c r="O43" s="1">
        <v>0</v>
      </c>
      <c r="Q43" s="22">
        <f t="shared" si="1"/>
        <v>375.03</v>
      </c>
    </row>
    <row r="44" spans="2:17" x14ac:dyDescent="0.25">
      <c r="B44" t="s">
        <v>18</v>
      </c>
      <c r="E44" s="1">
        <v>11.85</v>
      </c>
      <c r="F44" s="33">
        <v>0</v>
      </c>
      <c r="G44" s="34">
        <v>11.85</v>
      </c>
      <c r="H44" s="35">
        <v>0</v>
      </c>
      <c r="J44" s="1">
        <v>0</v>
      </c>
      <c r="K44" s="33">
        <v>0</v>
      </c>
      <c r="L44" s="34">
        <v>0</v>
      </c>
      <c r="M44" s="35">
        <v>0</v>
      </c>
      <c r="O44" s="1">
        <v>0</v>
      </c>
      <c r="Q44" s="22">
        <f t="shared" si="1"/>
        <v>11.85</v>
      </c>
    </row>
    <row r="45" spans="2:17" x14ac:dyDescent="0.25">
      <c r="E45" s="1"/>
      <c r="F45" s="25">
        <f>SUM(F30:F44)</f>
        <v>0</v>
      </c>
      <c r="G45" s="25">
        <f>SUM(G30:G44)</f>
        <v>36475.649999999994</v>
      </c>
      <c r="H45" s="25">
        <f>SUM(H30:H44)</f>
        <v>7309.7999999999993</v>
      </c>
      <c r="J45" s="1"/>
      <c r="K45" s="26">
        <f>SUM(K30:K44)</f>
        <v>0</v>
      </c>
      <c r="L45" s="26">
        <f>SUM(L30:L44)</f>
        <v>3106.85</v>
      </c>
      <c r="M45" s="26">
        <f>SUM(M30:M44)</f>
        <v>7.79</v>
      </c>
      <c r="O45" s="1"/>
      <c r="Q45" s="3"/>
    </row>
    <row r="46" spans="2:17" x14ac:dyDescent="0.25">
      <c r="E46" s="1"/>
      <c r="F46" s="1"/>
      <c r="G46" s="1"/>
      <c r="H46" s="1"/>
      <c r="J46" s="1"/>
      <c r="O46" s="1"/>
      <c r="Q46" s="3"/>
    </row>
    <row r="47" spans="2:17" x14ac:dyDescent="0.25">
      <c r="E47" s="1"/>
      <c r="F47" s="1"/>
      <c r="G47" s="1"/>
      <c r="H47" s="1"/>
      <c r="J47" s="1"/>
      <c r="O47" s="1"/>
      <c r="Q47" s="3"/>
    </row>
    <row r="48" spans="2:17" x14ac:dyDescent="0.25">
      <c r="E48" s="23">
        <f>SUM(E30:E44)</f>
        <v>43785.45</v>
      </c>
      <c r="F48" s="24"/>
      <c r="G48" s="24"/>
      <c r="H48" s="24"/>
      <c r="I48" s="24"/>
      <c r="J48" s="23">
        <f>SUM(J30:J44)</f>
        <v>3114.64</v>
      </c>
      <c r="K48" s="24"/>
      <c r="L48" s="24"/>
      <c r="M48" s="24"/>
      <c r="N48" s="24"/>
      <c r="O48" s="23">
        <f>SUM(O30:O44)</f>
        <v>737.43000000000006</v>
      </c>
      <c r="Q48" s="22">
        <f>SUM(E48,J48,O48)</f>
        <v>47637.52</v>
      </c>
    </row>
    <row r="49" spans="2:17" x14ac:dyDescent="0.25">
      <c r="E49" s="1"/>
      <c r="J49" s="1"/>
      <c r="N49" t="s">
        <v>24</v>
      </c>
      <c r="Q49" s="22">
        <f>SUM(Q30:Q44)</f>
        <v>47637.52</v>
      </c>
    </row>
    <row r="50" spans="2:17" x14ac:dyDescent="0.25">
      <c r="E50" s="1"/>
      <c r="J50" s="1"/>
    </row>
    <row r="51" spans="2:17" x14ac:dyDescent="0.25">
      <c r="E51" s="1"/>
      <c r="J51" s="1"/>
    </row>
    <row r="52" spans="2:17" x14ac:dyDescent="0.25">
      <c r="B52" s="13"/>
      <c r="E52" s="1"/>
      <c r="J52" s="1"/>
    </row>
    <row r="53" spans="2:17" x14ac:dyDescent="0.25">
      <c r="C53" s="14">
        <f>Q25</f>
        <v>48444.380000000005</v>
      </c>
      <c r="D53" s="15" t="s">
        <v>25</v>
      </c>
      <c r="E53" s="1"/>
      <c r="J53" s="1"/>
    </row>
    <row r="54" spans="2:17" x14ac:dyDescent="0.25">
      <c r="C54" s="16">
        <f>-Q49</f>
        <v>-47637.52</v>
      </c>
      <c r="D54" s="17" t="s">
        <v>26</v>
      </c>
      <c r="E54" s="1"/>
      <c r="J54" s="1"/>
    </row>
    <row r="55" spans="2:17" x14ac:dyDescent="0.25">
      <c r="C55" s="13"/>
      <c r="D55" s="13"/>
      <c r="E55" s="1"/>
      <c r="J55" s="1"/>
    </row>
    <row r="56" spans="2:17" x14ac:dyDescent="0.25">
      <c r="B56" s="13" t="s">
        <v>27</v>
      </c>
      <c r="C56" s="21">
        <f>SUM(C53+C54)</f>
        <v>806.86000000000786</v>
      </c>
      <c r="D56" s="13"/>
      <c r="E56" s="1"/>
      <c r="J56" s="1"/>
    </row>
    <row r="57" spans="2:17" x14ac:dyDescent="0.25">
      <c r="E57" s="1"/>
      <c r="J57" s="1"/>
    </row>
  </sheetData>
  <pageMargins left="0.7" right="0.7" top="0.78740157499999996" bottom="0.78740157499999996" header="0.3" footer="0.3"/>
  <ignoredErrors>
    <ignoredError sqref="F45:G45 K45:M45 F21:H21 K21:M2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BA82E-9948-4D39-BF0D-1104891450E9}">
  <dimension ref="B4:L18"/>
  <sheetViews>
    <sheetView workbookViewId="0">
      <selection activeCell="C5" sqref="C5"/>
    </sheetView>
  </sheetViews>
  <sheetFormatPr baseColWidth="10" defaultRowHeight="15" x14ac:dyDescent="0.25"/>
  <sheetData>
    <row r="4" spans="2:12" x14ac:dyDescent="0.25">
      <c r="B4" s="13" t="s">
        <v>19</v>
      </c>
      <c r="H4" s="13" t="s">
        <v>33</v>
      </c>
    </row>
    <row r="5" spans="2:12" x14ac:dyDescent="0.25">
      <c r="C5" s="39">
        <v>484</v>
      </c>
      <c r="D5" s="4" t="s">
        <v>34</v>
      </c>
      <c r="E5" s="4"/>
      <c r="F5" s="4"/>
      <c r="I5" s="40">
        <v>1529.45</v>
      </c>
      <c r="J5" s="40" t="s">
        <v>35</v>
      </c>
      <c r="K5" s="2"/>
      <c r="L5" s="2"/>
    </row>
    <row r="6" spans="2:12" x14ac:dyDescent="0.25">
      <c r="C6" s="41">
        <v>81.3</v>
      </c>
      <c r="D6" s="9" t="s">
        <v>36</v>
      </c>
      <c r="E6" s="9"/>
      <c r="F6" s="9"/>
    </row>
    <row r="7" spans="2:12" x14ac:dyDescent="0.25">
      <c r="C7" s="1"/>
    </row>
    <row r="8" spans="2:12" x14ac:dyDescent="0.25">
      <c r="C8" s="1">
        <f>SUM(C5:C6)</f>
        <v>565.29999999999995</v>
      </c>
      <c r="I8" s="3">
        <f>I5</f>
        <v>1529.45</v>
      </c>
    </row>
    <row r="9" spans="2:12" x14ac:dyDescent="0.25">
      <c r="C9" s="1"/>
    </row>
    <row r="10" spans="2:12" x14ac:dyDescent="0.25">
      <c r="C10" s="1"/>
    </row>
    <row r="11" spans="2:12" x14ac:dyDescent="0.25">
      <c r="B11" s="13" t="s">
        <v>22</v>
      </c>
      <c r="H11" s="13" t="s">
        <v>37</v>
      </c>
    </row>
    <row r="12" spans="2:12" x14ac:dyDescent="0.25">
      <c r="C12" s="42">
        <v>1.4</v>
      </c>
      <c r="D12" s="11" t="s">
        <v>14</v>
      </c>
      <c r="E12" s="11"/>
      <c r="F12" s="11"/>
      <c r="I12" s="1">
        <v>0</v>
      </c>
    </row>
    <row r="13" spans="2:12" x14ac:dyDescent="0.25">
      <c r="C13" s="43">
        <v>9.67</v>
      </c>
      <c r="D13" s="44" t="s">
        <v>10</v>
      </c>
      <c r="E13" s="44"/>
      <c r="F13" s="44"/>
    </row>
    <row r="15" spans="2:12" x14ac:dyDescent="0.25">
      <c r="C15" s="3">
        <f>SUM(C12:C13)</f>
        <v>11.07</v>
      </c>
      <c r="I15" s="1">
        <v>0</v>
      </c>
    </row>
    <row r="18" spans="2:3" x14ac:dyDescent="0.25">
      <c r="B18" s="13" t="s">
        <v>27</v>
      </c>
      <c r="C18" s="45">
        <f>SUM(C8,-C15)</f>
        <v>554.2299999999999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8D1F5-81C5-47E4-BE38-3D33D57B7196}">
  <dimension ref="B4:J27"/>
  <sheetViews>
    <sheetView workbookViewId="0">
      <selection activeCell="G27" sqref="G27"/>
    </sheetView>
  </sheetViews>
  <sheetFormatPr baseColWidth="10" defaultRowHeight="15" x14ac:dyDescent="0.25"/>
  <cols>
    <col min="5" max="5" width="12.28515625" customWidth="1"/>
    <col min="7" max="7" width="12" bestFit="1" customWidth="1"/>
    <col min="9" max="9" width="12" bestFit="1" customWidth="1"/>
  </cols>
  <sheetData>
    <row r="4" spans="2:10" x14ac:dyDescent="0.25">
      <c r="E4" t="s">
        <v>62</v>
      </c>
    </row>
    <row r="6" spans="2:10" x14ac:dyDescent="0.25">
      <c r="E6">
        <v>2020</v>
      </c>
      <c r="G6">
        <v>2019</v>
      </c>
      <c r="I6">
        <v>2018</v>
      </c>
    </row>
    <row r="7" spans="2:10" x14ac:dyDescent="0.25">
      <c r="B7" t="s">
        <v>60</v>
      </c>
      <c r="E7" s="14">
        <v>7233.17</v>
      </c>
      <c r="G7" s="51">
        <v>48444.38</v>
      </c>
    </row>
    <row r="8" spans="2:10" x14ac:dyDescent="0.25">
      <c r="B8" t="s">
        <v>61</v>
      </c>
      <c r="E8" s="16">
        <v>-6695.2</v>
      </c>
      <c r="G8" s="52">
        <v>-47637.52</v>
      </c>
    </row>
    <row r="10" spans="2:10" x14ac:dyDescent="0.25">
      <c r="B10" s="2" t="s">
        <v>4</v>
      </c>
      <c r="C10" s="2"/>
      <c r="E10" s="1">
        <v>50</v>
      </c>
      <c r="G10" s="1">
        <v>21643.05</v>
      </c>
      <c r="I10" s="1">
        <v>17310.75</v>
      </c>
    </row>
    <row r="11" spans="2:10" x14ac:dyDescent="0.25">
      <c r="B11" s="4" t="s">
        <v>5</v>
      </c>
      <c r="C11" s="4"/>
      <c r="E11" s="1">
        <v>0</v>
      </c>
      <c r="G11" s="1">
        <v>1748.47</v>
      </c>
      <c r="I11" s="1">
        <f>2671.49+143</f>
        <v>2814.49</v>
      </c>
    </row>
    <row r="12" spans="2:10" x14ac:dyDescent="0.25">
      <c r="B12" s="5" t="s">
        <v>6</v>
      </c>
      <c r="C12" s="5"/>
      <c r="E12" s="1">
        <v>491.44</v>
      </c>
      <c r="G12" s="1">
        <v>11479.5</v>
      </c>
      <c r="I12" s="1">
        <f>8400+2959.84</f>
        <v>11359.84</v>
      </c>
    </row>
    <row r="13" spans="2:10" x14ac:dyDescent="0.25">
      <c r="B13" s="6" t="s">
        <v>7</v>
      </c>
      <c r="C13" s="6"/>
      <c r="E13" s="1">
        <v>1310</v>
      </c>
      <c r="G13" s="1">
        <v>1500</v>
      </c>
      <c r="I13" s="1">
        <v>0</v>
      </c>
    </row>
    <row r="14" spans="2:10" x14ac:dyDescent="0.25">
      <c r="B14" s="7" t="s">
        <v>8</v>
      </c>
      <c r="C14" s="7"/>
      <c r="E14" s="1">
        <v>0</v>
      </c>
      <c r="G14" s="1">
        <v>188.13</v>
      </c>
      <c r="I14" s="1">
        <f>-1902.32-4755.37</f>
        <v>-6657.69</v>
      </c>
      <c r="J14" t="s">
        <v>63</v>
      </c>
    </row>
    <row r="15" spans="2:10" x14ac:dyDescent="0.25">
      <c r="B15" t="s">
        <v>9</v>
      </c>
      <c r="E15" s="1">
        <v>0</v>
      </c>
      <c r="G15" s="1">
        <v>0</v>
      </c>
      <c r="I15" s="1">
        <v>0</v>
      </c>
    </row>
    <row r="16" spans="2:10" x14ac:dyDescent="0.25">
      <c r="B16" s="8" t="s">
        <v>10</v>
      </c>
      <c r="C16" s="8"/>
      <c r="E16" s="1">
        <v>-745.49</v>
      </c>
      <c r="G16" s="1">
        <v>-3124.96</v>
      </c>
      <c r="I16" s="1">
        <v>-2926.8</v>
      </c>
    </row>
    <row r="17" spans="2:9" x14ac:dyDescent="0.25">
      <c r="B17" s="9" t="s">
        <v>11</v>
      </c>
      <c r="C17" s="9"/>
      <c r="E17" s="1">
        <v>0</v>
      </c>
      <c r="G17" s="1">
        <v>-14119</v>
      </c>
      <c r="I17" s="1">
        <v>-11667</v>
      </c>
    </row>
    <row r="18" spans="2:9" x14ac:dyDescent="0.25">
      <c r="B18" s="9" t="s">
        <v>12</v>
      </c>
      <c r="C18" s="9"/>
      <c r="E18" s="1">
        <v>-225.93</v>
      </c>
      <c r="G18" s="1">
        <v>-8783.75</v>
      </c>
      <c r="I18" s="1">
        <v>-8228.94</v>
      </c>
    </row>
    <row r="19" spans="2:9" x14ac:dyDescent="0.25">
      <c r="B19" s="10" t="s">
        <v>13</v>
      </c>
      <c r="C19" s="10"/>
      <c r="E19" s="1">
        <v>10</v>
      </c>
      <c r="G19" s="1">
        <v>-8871.23</v>
      </c>
      <c r="I19" s="1">
        <v>-7433.65</v>
      </c>
    </row>
    <row r="20" spans="2:9" x14ac:dyDescent="0.25">
      <c r="B20" s="11" t="s">
        <v>14</v>
      </c>
      <c r="C20" s="11"/>
      <c r="E20" s="1">
        <v>-5.7</v>
      </c>
      <c r="G20" s="1">
        <v>-20.83</v>
      </c>
      <c r="I20" s="1">
        <v>0</v>
      </c>
    </row>
    <row r="21" spans="2:9" x14ac:dyDescent="0.25">
      <c r="B21" s="11" t="s">
        <v>15</v>
      </c>
      <c r="C21" s="11"/>
      <c r="E21" s="1">
        <v>0</v>
      </c>
      <c r="G21" s="1">
        <v>-430.64</v>
      </c>
      <c r="I21" s="1">
        <v>0</v>
      </c>
    </row>
    <row r="22" spans="2:9" x14ac:dyDescent="0.25">
      <c r="B22" s="11" t="s">
        <v>16</v>
      </c>
      <c r="C22" s="11"/>
      <c r="E22" s="1">
        <v>-15</v>
      </c>
      <c r="G22" s="1">
        <v>-15</v>
      </c>
      <c r="I22" s="1">
        <v>0</v>
      </c>
    </row>
    <row r="23" spans="2:9" x14ac:dyDescent="0.25">
      <c r="B23" s="12" t="s">
        <v>17</v>
      </c>
      <c r="C23" s="12"/>
      <c r="E23" s="1">
        <v>-320</v>
      </c>
      <c r="G23" s="1">
        <v>-375.03</v>
      </c>
      <c r="I23" s="1">
        <v>0</v>
      </c>
    </row>
    <row r="24" spans="2:9" x14ac:dyDescent="0.25">
      <c r="B24" t="s">
        <v>18</v>
      </c>
      <c r="E24" s="1">
        <v>-11.35</v>
      </c>
      <c r="G24" s="1">
        <v>-11.85</v>
      </c>
      <c r="I24" s="1">
        <v>0</v>
      </c>
    </row>
    <row r="26" spans="2:9" x14ac:dyDescent="0.25">
      <c r="E26" s="3">
        <f>SUM(E10:E24)</f>
        <v>537.96999999999991</v>
      </c>
      <c r="G26" s="3">
        <f>SUM(G10:G24)</f>
        <v>806.86000000000297</v>
      </c>
      <c r="I26" s="3">
        <f>SUM(I10:I24)</f>
        <v>-5429</v>
      </c>
    </row>
    <row r="27" spans="2:9" x14ac:dyDescent="0.25">
      <c r="E27" t="b">
        <f>E26=SUM(E7,E8)</f>
        <v>1</v>
      </c>
      <c r="G27" t="b">
        <f>G26=G7+G8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2020</vt:lpstr>
      <vt:lpstr>Irregularitäten 2020-2019</vt:lpstr>
      <vt:lpstr>2019</vt:lpstr>
      <vt:lpstr>Irregularitäten 2019-2018</vt:lpstr>
      <vt:lpstr>Im Vergleich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2021-01-11T10:34:23Z</dcterms:created>
  <dcterms:modified xsi:type="dcterms:W3CDTF">2021-01-14T17:54:08Z</dcterms:modified>
</cp:coreProperties>
</file>